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15" windowHeight="6150" tabRatio="799" activeTab="0"/>
  </bookViews>
  <sheets>
    <sheet name="1.Önk. Ö." sheetId="1" r:id="rId1"/>
    <sheet name="2.PH. Ö." sheetId="2" r:id="rId2"/>
    <sheet name="3.Int. Ö." sheetId="3" r:id="rId3"/>
    <sheet name="4.HKÖ. Ö." sheetId="4" r:id="rId4"/>
    <sheet name="5.TÁRS. Ö." sheetId="5" r:id="rId5"/>
    <sheet name="6.Ö. B_K." sheetId="6" r:id="rId6"/>
    <sheet name="7.PH. Bev." sheetId="7" r:id="rId7"/>
    <sheet name="8.PH. Felh." sheetId="8" r:id="rId8"/>
    <sheet name="9.PH. Szoc." sheetId="9" r:id="rId9"/>
    <sheet name="10.PH. Szem." sheetId="10" r:id="rId10"/>
    <sheet name="10.1. szakf." sheetId="11" r:id="rId11"/>
    <sheet name="11.PH. Dol." sheetId="12" r:id="rId12"/>
    <sheet name="11.1. PH." sheetId="13" r:id="rId13"/>
    <sheet name="12.PH. Tart." sheetId="14" r:id="rId14"/>
    <sheet name="13.Int. Bev." sheetId="15" r:id="rId15"/>
    <sheet name="14.Int. Kiad." sheetId="16" r:id="rId16"/>
    <sheet name="15.Ö. mérl." sheetId="17" r:id="rId17"/>
    <sheet name="17.Ö. 2.év" sheetId="18" r:id="rId18"/>
    <sheet name="18. Ei.fh.ü." sheetId="19" r:id="rId19"/>
  </sheets>
  <definedNames>
    <definedName name="_xlnm.Print_Titles" localSheetId="0">'1.Önk. Ö.'!$4:$6</definedName>
    <definedName name="_xlnm.Print_Titles" localSheetId="10">'10.1. szakf.'!$4:$7</definedName>
    <definedName name="_xlnm.Print_Titles" localSheetId="9">'10.PH. Szem.'!$4:$7</definedName>
    <definedName name="_xlnm.Print_Titles" localSheetId="12">'11.1. PH.'!$4:$7</definedName>
    <definedName name="_xlnm.Print_Titles" localSheetId="11">'11.PH. Dol.'!$4:$7</definedName>
    <definedName name="_xlnm.Print_Titles" localSheetId="13">'12.PH. Tart.'!$4:$7</definedName>
    <definedName name="_xlnm.Print_Titles" localSheetId="14">'13.Int. Bev.'!$B:$C,'13.Int. Bev.'!$4:$9</definedName>
    <definedName name="_xlnm.Print_Titles" localSheetId="15">'14.Int. Kiad.'!$B:$C,'14.Int. Kiad.'!$4:$8</definedName>
    <definedName name="_xlnm.Print_Titles" localSheetId="17">'17.Ö. 2.év'!$4:$6</definedName>
    <definedName name="_xlnm.Print_Titles" localSheetId="18">'18. Ei.fh.ü.'!$B:$C,'18. Ei.fh.ü.'!$4:$8</definedName>
    <definedName name="_xlnm.Print_Titles" localSheetId="1">'2.PH. Ö.'!$4:$7</definedName>
    <definedName name="_xlnm.Print_Titles" localSheetId="2">'3.Int. Ö.'!$4:$7</definedName>
    <definedName name="_xlnm.Print_Titles" localSheetId="3">'4.HKÖ. Ö.'!$B:$C</definedName>
    <definedName name="_xlnm.Print_Titles" localSheetId="4">'5.TÁRS. Ö.'!$4:$7</definedName>
    <definedName name="_xlnm.Print_Titles" localSheetId="5">'6.Ö. B_K.'!$B:$C,'6.Ö. B_K.'!$4:$9</definedName>
    <definedName name="_xlnm.Print_Titles" localSheetId="6">'7.PH. Bev.'!$B:$C,'7.PH. Bev.'!$4:$7</definedName>
    <definedName name="_xlnm.Print_Titles" localSheetId="7">'8.PH. Felh.'!$4:$7</definedName>
    <definedName name="_xlnm.Print_Area" localSheetId="0">'1.Önk. Ö.'!$B$4:$H$50</definedName>
    <definedName name="_xlnm.Print_Area" localSheetId="10">'10.1. szakf.'!$B$4:$F$47</definedName>
    <definedName name="_xlnm.Print_Area" localSheetId="9">'10.PH. Szem.'!$B$4:$G$28</definedName>
    <definedName name="_xlnm.Print_Area" localSheetId="12">'11.1. PH.'!$B$4:$F$177</definedName>
    <definedName name="_xlnm.Print_Area" localSheetId="11">'11.PH. Dol.'!$B$4:$G$91</definedName>
    <definedName name="_xlnm.Print_Area" localSheetId="13">'12.PH. Tart.'!$B$4:$F$37</definedName>
    <definedName name="_xlnm.Print_Area" localSheetId="14">'13.Int. Bev.'!$B$4:$AM$31</definedName>
    <definedName name="_xlnm.Print_Area" localSheetId="15">'14.Int. Kiad.'!$B$4:$AM$50</definedName>
    <definedName name="_xlnm.Print_Area" localSheetId="16">'15.Ö. mérl.'!$B$4:$L$35</definedName>
    <definedName name="_xlnm.Print_Area" localSheetId="17">'17.Ö. 2.év'!$B$4:$F$51</definedName>
    <definedName name="_xlnm.Print_Area" localSheetId="18">'18. Ei.fh.ü.'!$B$4:$P$33</definedName>
    <definedName name="_xlnm.Print_Area" localSheetId="1">'2.PH. Ö.'!$B$4:$H$45</definedName>
    <definedName name="_xlnm.Print_Area" localSheetId="2">'3.Int. Ö.'!$B$4:$G$32</definedName>
    <definedName name="_xlnm.Print_Area" localSheetId="3">'4.HKÖ. Ö.'!$B$4:$K$33</definedName>
    <definedName name="_xlnm.Print_Area" localSheetId="4">'5.TÁRS. Ö.'!$B$4:$G$33</definedName>
    <definedName name="_xlnm.Print_Area" localSheetId="5">'6.Ö. B_K.'!$B$4:$AY$47</definedName>
    <definedName name="_xlnm.Print_Area" localSheetId="6">'7.PH. Bev.'!$B$4:$G$92</definedName>
    <definedName name="_xlnm.Print_Area" localSheetId="7">'8.PH. Felh.'!$B$4:$G$42</definedName>
    <definedName name="_xlnm.Print_Area" localSheetId="8">'9.PH. Szoc.'!$B$4:$G$46</definedName>
  </definedNames>
  <calcPr fullCalcOnLoad="1"/>
</workbook>
</file>

<file path=xl/sharedStrings.xml><?xml version="1.0" encoding="utf-8"?>
<sst xmlns="http://schemas.openxmlformats.org/spreadsheetml/2006/main" count="1365" uniqueCount="464">
  <si>
    <t>l.sz.melléklet</t>
  </si>
  <si>
    <t>Dologi kiadások</t>
  </si>
  <si>
    <t>Intézményi működési bevételek</t>
  </si>
  <si>
    <t>Iparűzési adó</t>
  </si>
  <si>
    <t>Gépjárműadó</t>
  </si>
  <si>
    <t>Pótlék, bírság</t>
  </si>
  <si>
    <t>Mindösszesen:</t>
  </si>
  <si>
    <t xml:space="preserve">Felhalmozási kiadások </t>
  </si>
  <si>
    <t>Általános tartalék</t>
  </si>
  <si>
    <t>Átmeneti segély</t>
  </si>
  <si>
    <t>Beiskolázási segély</t>
  </si>
  <si>
    <t>Gyógyszersegély</t>
  </si>
  <si>
    <t>Temetési segély, köztemetés</t>
  </si>
  <si>
    <t>Közgyógyellátás</t>
  </si>
  <si>
    <t>Jövedelempótló ellátások</t>
  </si>
  <si>
    <t>Szociális jellegű juttatások</t>
  </si>
  <si>
    <t>Munkaadói járulék</t>
  </si>
  <si>
    <t>Táppénz hozzájárulás</t>
  </si>
  <si>
    <t>Ssz.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</si>
  <si>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</si>
  <si>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</si>
  <si>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</si>
  <si>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</si>
  <si>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</si>
  <si>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</si>
  <si>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</si>
  <si>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</si>
  <si>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</si>
  <si>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</si>
  <si>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Működési kiadások</t>
  </si>
  <si>
    <t>Munkáltatót terhelő SzJA</t>
  </si>
  <si>
    <t>Egyéb befizetési kötelezettség</t>
  </si>
  <si>
    <t>Belföldi kiküldetés</t>
  </si>
  <si>
    <t>Vásárolt közszolgáltatás</t>
  </si>
  <si>
    <t>Címzett támogatás</t>
  </si>
  <si>
    <t>Készletbeszerzések</t>
  </si>
  <si>
    <t>Szolgáltatások</t>
  </si>
  <si>
    <t>Nem adatátviteli célú távközlési díjak</t>
  </si>
  <si>
    <t>Adatátviteli célú távközlési díjak</t>
  </si>
  <si>
    <t>Egyéb kommunikációs szolgáltatások</t>
  </si>
  <si>
    <t>Víz-és csatornadíjak</t>
  </si>
  <si>
    <t>Gépek-, berendezések karbantartása</t>
  </si>
  <si>
    <t>Különféle dologi kiadások</t>
  </si>
  <si>
    <t>Vásárolt termékek és szolg.ÁFA</t>
  </si>
  <si>
    <t>Külföldi kiküldetés</t>
  </si>
  <si>
    <t>Egyéb különféle dologi kiadások</t>
  </si>
  <si>
    <t>Egyéb folyó kiadások</t>
  </si>
  <si>
    <t>Önkormányzatok sajátos működési bevételei</t>
  </si>
  <si>
    <t>Építményadó</t>
  </si>
  <si>
    <t>Önkormányzat költségvetési támogatása</t>
  </si>
  <si>
    <t>Központosított előirányzatok</t>
  </si>
  <si>
    <t>Céltámogatás</t>
  </si>
  <si>
    <t>Pénzforgalom nélküli bevételek</t>
  </si>
  <si>
    <t>Ingatlanok felújítása</t>
  </si>
  <si>
    <t>Gépek, berendezések és felszerelések felújítása</t>
  </si>
  <si>
    <t xml:space="preserve"> - lakbér bevételek</t>
  </si>
  <si>
    <t xml:space="preserve"> - bérleti díjbevételek</t>
  </si>
  <si>
    <t>Külső személyi juttatások</t>
  </si>
  <si>
    <t>Egészségügyi hozzájárulás</t>
  </si>
  <si>
    <t>Előző évi pénzmaradvány igénybevétele</t>
  </si>
  <si>
    <t>Járművek felújítása</t>
  </si>
  <si>
    <t>Immateriális javak vásárlása</t>
  </si>
  <si>
    <t>Földterület vásárlása</t>
  </si>
  <si>
    <t>Gépek, berend.és felszer.vásárlása, létesítése</t>
  </si>
  <si>
    <t>Járművek vásárlása, létesítése</t>
  </si>
  <si>
    <t>Felhalm.c.pe.átadás vállalkozásoknak</t>
  </si>
  <si>
    <t>Felhalm.c.egyéb pe.átadás ÁH-on kívülre</t>
  </si>
  <si>
    <t>Felhalm.c.pe.átadás háztartásoknak</t>
  </si>
  <si>
    <t xml:space="preserve"> - Ügyv., szám.techn.eszk.vás.,létesítése</t>
  </si>
  <si>
    <t xml:space="preserve"> - Egyéb gépek, berend., felsz.vásárlása</t>
  </si>
  <si>
    <t xml:space="preserve"> - Ügyv., szám.techn.eszközök javítása</t>
  </si>
  <si>
    <t xml:space="preserve"> - Egyéb gépek, berend., felszer.javítása</t>
  </si>
  <si>
    <t>Munkaadókat terhelő járulékok</t>
  </si>
  <si>
    <t>Műk.c.pe.átadás ÁH-on kívülre</t>
  </si>
  <si>
    <t>Ellátottak pénzbeli juttatásai</t>
  </si>
  <si>
    <t>XI.</t>
  </si>
  <si>
    <t>XII.</t>
  </si>
  <si>
    <t>XIII.</t>
  </si>
  <si>
    <t>XIV.</t>
  </si>
  <si>
    <t>Jogcím megnevezés</t>
  </si>
  <si>
    <t>XV.</t>
  </si>
  <si>
    <t>Élelmiszer beszerzés</t>
  </si>
  <si>
    <t>Gyógyszerbeszerzés</t>
  </si>
  <si>
    <t>Vegyszerbeszerzés</t>
  </si>
  <si>
    <t>Irodaszer, nyomtatvány beszerzés</t>
  </si>
  <si>
    <t>Könyv beszerzés</t>
  </si>
  <si>
    <t>Folyóirat beszerzés</t>
  </si>
  <si>
    <t>Hajtó- és kenőanyagok beszerzése</t>
  </si>
  <si>
    <t>Szakmai anyagok beszerzése</t>
  </si>
  <si>
    <t>Kisértékű tárgyi eszköz, szellemi term.beszerzése</t>
  </si>
  <si>
    <t>Egyéb anyagbeszerzés</t>
  </si>
  <si>
    <t>Szállítási szolgáltatás</t>
  </si>
  <si>
    <t>Gázenergia-szolgáltatás díja</t>
  </si>
  <si>
    <t>Villamosenergia-szolgáltatás díja</t>
  </si>
  <si>
    <t>Ingatlanfenntartási kiadások</t>
  </si>
  <si>
    <t>Reklám, propaganda, rendezvény kiadások</t>
  </si>
  <si>
    <t>Különféle adók, díjak, egyéb befiz.</t>
  </si>
  <si>
    <t>Kamatkiadások ÁH-on kívülre</t>
  </si>
  <si>
    <t>Munkaruha, védőruha, formaruha, egyenruha</t>
  </si>
  <si>
    <t>Egyéb információhordozó beszerzés</t>
  </si>
  <si>
    <t>Vásárolt élelmezés</t>
  </si>
  <si>
    <t>Bérleti és lízing díjak</t>
  </si>
  <si>
    <t>Kiszámlázott term.és szolg.ÁFA befizetés</t>
  </si>
  <si>
    <t>Otthonteremtési támogatás</t>
  </si>
  <si>
    <t>Mozgáskorlátozottak közlekedési támogatása</t>
  </si>
  <si>
    <t>Gyermektartásdíjak megelőlegezése</t>
  </si>
  <si>
    <t>Felhalmozási és tőke jellegű bevételek</t>
  </si>
  <si>
    <t xml:space="preserve"> - Épületek felújítása</t>
  </si>
  <si>
    <t>SzJA normatív módon elosztott része</t>
  </si>
  <si>
    <t>SzJA helyben maradó része</t>
  </si>
  <si>
    <t>ÁFA</t>
  </si>
  <si>
    <t>Német Helyi Kisebbségi Önkormányzat</t>
  </si>
  <si>
    <t>Roma Helyi Kisebbségi Önkormányzat</t>
  </si>
  <si>
    <t>Eredeti előirányzat</t>
  </si>
  <si>
    <t>Támogatás-, támogatásértékű kiadás-, ÁH-on kívüli pénzeszközátadás</t>
  </si>
  <si>
    <t>Támogatások folyósítása</t>
  </si>
  <si>
    <t>Támogatásértékű kiadás</t>
  </si>
  <si>
    <t>Támogatásértékű egyéb működési kiadás</t>
  </si>
  <si>
    <t>Támogatásértékű felhalmozási kiadás</t>
  </si>
  <si>
    <t>Támogatásértékű működési kiadás intézményeknek</t>
  </si>
  <si>
    <t>Felújítás előzetesen felszám.ÁFA-ja</t>
  </si>
  <si>
    <t>Felújítás</t>
  </si>
  <si>
    <t>Beruházási kiadások</t>
  </si>
  <si>
    <t>Igazgatási szolgáltatási díj</t>
  </si>
  <si>
    <t>Szolgáltatások ellenértéke</t>
  </si>
  <si>
    <t>Egyéb sajátos bevétel</t>
  </si>
  <si>
    <t>Kötbér, egyéb kártérítés, bánatpénz bevétele</t>
  </si>
  <si>
    <t>Átvett pénzeszközök vállalkozásoktól</t>
  </si>
  <si>
    <t>Immateriális javak értékesítése</t>
  </si>
  <si>
    <t>Támogatási kölcsönök</t>
  </si>
  <si>
    <t xml:space="preserve"> - lakásalapszámla</t>
  </si>
  <si>
    <t xml:space="preserve"> - helyi támogatások</t>
  </si>
  <si>
    <t xml:space="preserve"> - munkáltatói kölcsönök visszatérülése</t>
  </si>
  <si>
    <t>Belföldi hitelek felvétele</t>
  </si>
  <si>
    <t>Likviditási célú hitel felvétele pénzügyi vállalkozásoktól</t>
  </si>
  <si>
    <t>Hosszú lejáratú hitelek felvétele pénzügyi vállalkozásoktól</t>
  </si>
  <si>
    <t>Belföldi értékpapírok bevételei</t>
  </si>
  <si>
    <t>Forgatási célú értékpapírok értékesítése</t>
  </si>
  <si>
    <t>Függő, átfutó, kiegyenlítő bevételek</t>
  </si>
  <si>
    <t>Kölcsönök nyújtása és törlesztése</t>
  </si>
  <si>
    <t>Működési c.támogatási kölcsön nyújtása ÁH-on belülre</t>
  </si>
  <si>
    <t>Működési c.támogatási kölcsön nyújtása ÁH-on kívülre</t>
  </si>
  <si>
    <t>Működési c.tám.kölcsön törlesztése ÁH-on belülre</t>
  </si>
  <si>
    <t>Belföldi finanszírozás kiadásai</t>
  </si>
  <si>
    <t>Rövid lejáratú hitelek visszafizetése pü-i vállalkozásoknak</t>
  </si>
  <si>
    <t>Likviditási célú hitel törlesztése pü-i vállalkozásoknak</t>
  </si>
  <si>
    <t>Belföldi értékpapírok kiadásai</t>
  </si>
  <si>
    <t>Függő, átfutó, kiegyenlítő kiadások</t>
  </si>
  <si>
    <t>Felhalmozási c.tám.kölcsön törlesztése ÁH-on belülre</t>
  </si>
  <si>
    <t>Hosszú lejáratú értékpapírok vásárlása</t>
  </si>
  <si>
    <t>Hosszú lejáratú finanszírozási kiadások</t>
  </si>
  <si>
    <t>Rövid lejáratú finanszírozási kiadások</t>
  </si>
  <si>
    <t>Költségvetési bevételek - kiadások egyenlege</t>
  </si>
  <si>
    <t>Finanszírozási bevételek - kiadások egyenlege</t>
  </si>
  <si>
    <t>Normatív hozzájárulás - lakosságszámhoz kötött</t>
  </si>
  <si>
    <t>Normatív hozzájárulás - feladatmutatóhoz kötött</t>
  </si>
  <si>
    <t>Kiszámlázott termékek és szolgáltatások ÁFA-ja</t>
  </si>
  <si>
    <t>Kiegészítő támogatás egyes közokt.fel.ellátásához</t>
  </si>
  <si>
    <t>Beruházások ÁFA-ja</t>
  </si>
  <si>
    <t>Rendszeres és nem rendszeres személyi juttatások</t>
  </si>
  <si>
    <t>Rövid lejáratú értékpapírok vásárlása</t>
  </si>
  <si>
    <t>Kölcsönök nyújtása- és törlesztése</t>
  </si>
  <si>
    <t>Felhalm.c.tám.kölcsön nyújtása ÁH-on belülre</t>
  </si>
  <si>
    <t>Felhalm.c.tám-i kölcsön nyújtása ÁH-on kívülre</t>
  </si>
  <si>
    <t>Hosszú lej.hitelek visszafiz.pü-i vállalkozásoknak</t>
  </si>
  <si>
    <t>Önkormányzatok felhalm.és tőke jellegű bevételei</t>
  </si>
  <si>
    <t>Idegenforgalmi adó/ tartózkodás + épület után/</t>
  </si>
  <si>
    <t>Költségvetési bevételek összesen:</t>
  </si>
  <si>
    <t>Támogatásértékű működési kiadások</t>
  </si>
  <si>
    <t>KIADÁSOK</t>
  </si>
  <si>
    <t>BEVÉTELEK</t>
  </si>
  <si>
    <t>Működési célú pénzeszközátvétel ÁH-on kívülről</t>
  </si>
  <si>
    <t>XVI.</t>
  </si>
  <si>
    <t>Önkormányzat összesen</t>
  </si>
  <si>
    <t>Polgármesteri Hivatal</t>
  </si>
  <si>
    <t>Német Kisebbségi Önkormányzat</t>
  </si>
  <si>
    <t>Beruházások</t>
  </si>
  <si>
    <t>Személyi jutt-ok és munkaad.terhelő jár.</t>
  </si>
  <si>
    <t>Önkorm.felhalm.és tőke jell.bev.</t>
  </si>
  <si>
    <t>Bevételek mindösszesen:</t>
  </si>
  <si>
    <t>Kiadások mindösszesen:</t>
  </si>
  <si>
    <t>Társadalom- és szoc.politikai támogatások</t>
  </si>
  <si>
    <t>Függő, átfutó, kiegyenlítő bevételek - kiadások egyenlege</t>
  </si>
  <si>
    <t>Intézményi beruházási kiadások</t>
  </si>
  <si>
    <t>Személyi juttatások- és munkaadót terh.járulékok</t>
  </si>
  <si>
    <t>Hatósági jogkörhöz köthető működési bevétel</t>
  </si>
  <si>
    <t>Egyéb saját bevétel</t>
  </si>
  <si>
    <t>Továbbszámlázott (közvetített) szolgáltatások értéke</t>
  </si>
  <si>
    <t>Alkalmazott, hallgató, tanuló stb.kártérítése</t>
  </si>
  <si>
    <t>ÁFA-bevételek-, visszatérülések</t>
  </si>
  <si>
    <t>Hozam- és kamatbevételek</t>
  </si>
  <si>
    <t>ÁH-on kívülről származó bef.pü-i eszk.kamata, árf.ny.</t>
  </si>
  <si>
    <t>Egyéb ÁH-on kívülről származó kamat, árfolyamnyereség</t>
  </si>
  <si>
    <t>Egyéb sajátos bevételek /önk-i lakások bevételei/</t>
  </si>
  <si>
    <t>Helyi adók összesen:</t>
  </si>
  <si>
    <t>Átengedett központi adók:</t>
  </si>
  <si>
    <t>Osztalék- és hozambevétel</t>
  </si>
  <si>
    <t>Egyéb pénzügyi befektetések bevételei</t>
  </si>
  <si>
    <t>Pénzügyi befektetések bevételei:</t>
  </si>
  <si>
    <t>Átvett pénzeszközök háztartásoktól</t>
  </si>
  <si>
    <t>Felhalmozási célú pénzeszközátvétel ÁH-on kívülről:</t>
  </si>
  <si>
    <t>Talajterhelési díj, egyéb bírságok</t>
  </si>
  <si>
    <t>Kiegészítő támogatás egyes szociális feladatok ell-hoz</t>
  </si>
  <si>
    <t>Normatív és normatív kötött felhaszn.támogatások:</t>
  </si>
  <si>
    <t>Tám-i kölcsönök visszatérülése ÁH-on belülről</t>
  </si>
  <si>
    <t>Műk.célú tám-i kölcsönök visszatér. ÁH-on kívülről</t>
  </si>
  <si>
    <t>Felhalm.célú tám-i kölcsönök visszatér. ÁH-on kívülről</t>
  </si>
  <si>
    <t>Költségvetési bevételek összesen (I.+..+V.+1.):</t>
  </si>
  <si>
    <t>Finanszírozási bevételek összesen (VII.+VIII.):</t>
  </si>
  <si>
    <t>Finanszírozási kiadások összesen (XIV.+XV.):</t>
  </si>
  <si>
    <t>Költségvetési kiadások összesen (6.+..+15.):</t>
  </si>
  <si>
    <t>Finanszírozási kiadások összesen (XIV.+..+XV.):</t>
  </si>
  <si>
    <t>Költségvetési kiadások összesen (11.+..+23.):</t>
  </si>
  <si>
    <t>Költségvetési kiadások összesen (X.+..+XIII.+13.):</t>
  </si>
  <si>
    <t>Pénzforgalom nélküli bevételek (pénzmaradvány)</t>
  </si>
  <si>
    <t xml:space="preserve"> - Egyéb építmények felújítása</t>
  </si>
  <si>
    <t>Épületek vásárlása, létesítése</t>
  </si>
  <si>
    <t>Egyéb építmények vásárlása, létesítése</t>
  </si>
  <si>
    <t>Felhalmozási célú pénzeszközátadás</t>
  </si>
  <si>
    <t>Költségvetési kiadások:</t>
  </si>
  <si>
    <t>Hosszú lejáratú finanszírozási kiadások:</t>
  </si>
  <si>
    <t>Polgármesteri Hivatal által folyósított társadalom- és szociálpolitikai támogatások</t>
  </si>
  <si>
    <t>Polgármesteri Hivatal személyi juttatásai és a munkaadókat terhelő járulékok</t>
  </si>
  <si>
    <t>Működési c.pénzeszközátvétel ÁH-on kívülről</t>
  </si>
  <si>
    <t>Finanszírozási bevételek összesen (8.+9.):</t>
  </si>
  <si>
    <t>Pénzforgalom nélküli kiadások (tartalékok)</t>
  </si>
  <si>
    <t>Finanszírozási kiadások összesen:</t>
  </si>
  <si>
    <t xml:space="preserve"> - Vásárolt termékek és szolg.ÁFA</t>
  </si>
  <si>
    <t xml:space="preserve"> - Egyéb különféle dologi kiadások</t>
  </si>
  <si>
    <t xml:space="preserve"> - Egyéb sajátos bevétel</t>
  </si>
  <si>
    <t xml:space="preserve"> - Bérleti és lizingdíj bevételek</t>
  </si>
  <si>
    <t xml:space="preserve"> - Intézményi ellátási díjak</t>
  </si>
  <si>
    <t xml:space="preserve"> - Alkalmazottak térítése</t>
  </si>
  <si>
    <t xml:space="preserve"> - Műk-i kiadásokhoz kapcs.ÁFA visszatérülés</t>
  </si>
  <si>
    <t xml:space="preserve"> - Kiszámlázott termékek és szolg.ÁFA-ja</t>
  </si>
  <si>
    <t>Személyi jutt.- és a munkaadót terh.járulékok</t>
  </si>
  <si>
    <t>Személyi jutt-ok- és a munkaad.terhelő járulékok</t>
  </si>
  <si>
    <t>Működési költségvetési kiadások:</t>
  </si>
  <si>
    <t>Felhalmozási költségvetési kiadások:</t>
  </si>
  <si>
    <t>Támogatásértű működési bevétel</t>
  </si>
  <si>
    <t>Támogatásértű felhalmozási bevétel</t>
  </si>
  <si>
    <t>Korrekció műk.kv.tám.- és tám.ért.bev.miatt</t>
  </si>
  <si>
    <t>Korrekció tám.foly.- és tám.ért.kiadás miatt</t>
  </si>
  <si>
    <t>Rövid lejáratú finanszírozási kiadások:</t>
  </si>
  <si>
    <t>Finanszírozási bevételek összesen:</t>
  </si>
  <si>
    <t>Luxusadó</t>
  </si>
  <si>
    <t>Célhitel felvétele</t>
  </si>
  <si>
    <t>Hosszú lej.köt. visszafiz.egyéb belföldi vállalkozásoknak</t>
  </si>
  <si>
    <t>Rend.szoc.segély egészségkárosodott (normatív 10 %)</t>
  </si>
  <si>
    <t>Rend.szoc.segély nem foglalkoztatott (normatív 10 %)</t>
  </si>
  <si>
    <t>Rend.szoc.segély továbbfolyósítás (normatív 10 %)</t>
  </si>
  <si>
    <t>Időskorúak járadéka (normatív 10 %)</t>
  </si>
  <si>
    <t>Ápolási díj+járulékai normatív (normatív 10 %) 100 %-os</t>
  </si>
  <si>
    <t>Ápolási díj+járulékai normatív (normatív 10 %) 130 %-os</t>
  </si>
  <si>
    <t>Ápolási díj+járulékai (méltányossági) 80 %-os</t>
  </si>
  <si>
    <t>Jövedelem kiegészítő ellátások</t>
  </si>
  <si>
    <t>Kiegészítő gyermekvédelmi támogatás</t>
  </si>
  <si>
    <t>Helyi gyermeknevelési támogatás</t>
  </si>
  <si>
    <t>Lakásfenntartási támogatás helyi</t>
  </si>
  <si>
    <t>Lakásfenntartási tám.(normatív 10 %)</t>
  </si>
  <si>
    <t>Adósságcsökkentési tám. (normatív 10 %)</t>
  </si>
  <si>
    <t>Adósságkezeléshez kapcs.lft.(normatív 10 %)</t>
  </si>
  <si>
    <t>Rendkívűli gyermekvéd.támogatás</t>
  </si>
  <si>
    <t>Rendszeres gyvt.kedvezményre jogosultak pénzbeli tám.</t>
  </si>
  <si>
    <t>Gyermekétkeztetés szociális támogatása</t>
  </si>
  <si>
    <t>Reprezentáció - rendezvények</t>
  </si>
  <si>
    <t>Dolgozók részére vásárolt oktatás- és továbbképzés</t>
  </si>
  <si>
    <t>Rendőrség támogatása</t>
  </si>
  <si>
    <t>Felügyelet alá tartozó kv-i sz.foly.működési támogatás</t>
  </si>
  <si>
    <t>Felügyelet alá tartozó kv-i sz.foly.felhalmozási támogatás</t>
  </si>
  <si>
    <t>Tám.értékű műk.kiadás helyi kisebbségi önk-nak /önk-i/</t>
  </si>
  <si>
    <t>Tám.értékű műk.kiadás többcélú kistérségi társulásnak</t>
  </si>
  <si>
    <t>Támogatásértékű működési bevétel - normatíva</t>
  </si>
  <si>
    <t>Működési költségvetés támogatása - fenntartói</t>
  </si>
  <si>
    <t xml:space="preserve"> - Egyéb készletbeszerzések</t>
  </si>
  <si>
    <t xml:space="preserve"> - Közüzemi díjak</t>
  </si>
  <si>
    <t>Támogatásértékű működési bevétel</t>
  </si>
  <si>
    <t>Támogatásértékű működési kiadás</t>
  </si>
  <si>
    <t>Működési célú pénzeszköz átadás ÁH-on kívülre</t>
  </si>
  <si>
    <t>Bevételek összesen:</t>
  </si>
  <si>
    <t>Árpád Fejedelem Általános Iskola</t>
  </si>
  <si>
    <t>Weöres Sándor Napköziotthonos Óvoda</t>
  </si>
  <si>
    <t>Erkel Ferenc Zeneiskola</t>
  </si>
  <si>
    <t>Petőfi Sándor Művelődési Ház</t>
  </si>
  <si>
    <t>Gyermekjóléti és Családsegítő Szolgálat</t>
  </si>
  <si>
    <t>Közművelődési Könyvtár</t>
  </si>
  <si>
    <t>Dunavarsány és Térsége Önkormányzati Szennyvíz Társulás</t>
  </si>
  <si>
    <t>Működési bevételek</t>
  </si>
  <si>
    <t>Önkormányzatok sajátos működési bevét.</t>
  </si>
  <si>
    <t>Korrekció</t>
  </si>
  <si>
    <t>Költségvetési kiadások összesen:</t>
  </si>
  <si>
    <t>Működési bevételek összesen:</t>
  </si>
  <si>
    <t>Működési kiadások összesen:</t>
  </si>
  <si>
    <t>Felhalmozási bevételek</t>
  </si>
  <si>
    <t>Felhalmozási kiadások</t>
  </si>
  <si>
    <t>Önkormányzatok felhalm.és tőke jell.bevét.</t>
  </si>
  <si>
    <t>Felhalmozási bevételek összesen:</t>
  </si>
  <si>
    <t>Felhalmozási kiadások összesen:</t>
  </si>
  <si>
    <t>751153 Önkormányzati igazgatási tevékenység</t>
  </si>
  <si>
    <t>Lakossági víz-, csatorna támogatás</t>
  </si>
  <si>
    <t>Kivetett adók</t>
  </si>
  <si>
    <t>Szociális étkeztetés</t>
  </si>
  <si>
    <t>Eseti ellátások</t>
  </si>
  <si>
    <t>Természetbeni ellátások</t>
  </si>
  <si>
    <t>Ellátások járulékai</t>
  </si>
  <si>
    <t>TB járulék</t>
  </si>
  <si>
    <t>Egyéb ellátások</t>
  </si>
  <si>
    <t>Rendkívüli felnőtt szociális támogatás</t>
  </si>
  <si>
    <t>Önkormányzati képviselők tiszteletdíja</t>
  </si>
  <si>
    <t>Felmentett munkavállalók juttatásai</t>
  </si>
  <si>
    <t>Munkaadókat terhelő egyéb járulékok</t>
  </si>
  <si>
    <t>Polgármesteri Hivatal összesen személyi juttatásai és a munkaadókat terhelő járulékok</t>
  </si>
  <si>
    <t>Tám.értékű műk.kiadás helyi kisebbségi önk-nak /norm./</t>
  </si>
  <si>
    <t>Egyéb üzemeltetési szolgáltatás</t>
  </si>
  <si>
    <t>751878 Közvilágítási feladatok</t>
  </si>
  <si>
    <t xml:space="preserve"> - Karbantartás</t>
  </si>
  <si>
    <t xml:space="preserve"> - Vásárolt közszolgáltatás</t>
  </si>
  <si>
    <t xml:space="preserve"> - Egyéb üzemeltetéi szolgáltatás</t>
  </si>
  <si>
    <t>Gépek, berend.és felszer.vásárlása, lét.</t>
  </si>
  <si>
    <t xml:space="preserve"> - Ügyv., szám.techn.eszk.vás., lét.</t>
  </si>
  <si>
    <t xml:space="preserve"> - Élelmiszer beszerzés</t>
  </si>
  <si>
    <t>Dunavarsány és Térsége Önkormányzati Szennyvíz Társulás költségvetési főösszege bevételi forrásonként és kiemelt kiadási előirányzatonként</t>
  </si>
  <si>
    <t>Tervezett hitelfelvétel a hiány finanszírozására</t>
  </si>
  <si>
    <t>Közmű céltartalék</t>
  </si>
  <si>
    <t>Feladattal terhelt pénzmaradvány</t>
  </si>
  <si>
    <t>Eredeti ei.</t>
  </si>
  <si>
    <t>Utolsó mód.ei.</t>
  </si>
  <si>
    <t>Polgármesteri Hivatal működési, felhalmozási- és tőke jellegű bevételei, támogatások- és tám.értékű bevételei, hitelek, értékpapírok, tám-i kölcs.visszatér.és ig.vétele</t>
  </si>
  <si>
    <t>Cigány Kisebbségi Önkormányzat</t>
  </si>
  <si>
    <t>Pénzforgalom nélküli bevételek /pénzmar./</t>
  </si>
  <si>
    <t>Pénzforgalom nélküli bevételek (pénzmaradv.)</t>
  </si>
  <si>
    <t>Immateriális javak-, tárgyi eszközök értékesítése:</t>
  </si>
  <si>
    <t>14.1.</t>
  </si>
  <si>
    <t>14.2.</t>
  </si>
  <si>
    <t>Tárgyi eszközök értékesítése</t>
  </si>
  <si>
    <t>Önkormányzat költségvetési főösszege bevételi forrásonként és kiemelt kiadási előirányzatonként</t>
  </si>
  <si>
    <t>Polgármesteri Hivatal költségvetési főösszege bev.-i forrásonként és kiemelt kiad.-i előirányz.-ként</t>
  </si>
  <si>
    <t>Intézmények költségvetési főösszege bevételi forrásonként és kiemelt kiadási előirányzatonként</t>
  </si>
  <si>
    <t>Helyi Kisebbségi Önkormányzatok költségvetési főösszege bevételi forrásonként és kiemelt kiadási előirányzatonként</t>
  </si>
  <si>
    <t>Önkormányzat tervezett bevételeinek és kiadásainak alak.szervezeti egységenként</t>
  </si>
  <si>
    <t xml:space="preserve">Polgármesteri Hivatal felhalmozási kiadásai, éven túli pü-i befekt-i, hitelek, kölcsönök nyújtása és törlesztése </t>
  </si>
  <si>
    <t xml:space="preserve">Polgármesteri Hivatal támogatás- és tám.értékű kiadásai, ÁH-on kívüli pe.átadások, Polgármesteri Hivatal működési kiadásai, éven belüli pü-i befekt-i, hitelek, kölcsönök nyújtása és törlesztése </t>
  </si>
  <si>
    <t>Polgármesteri Hivatal működési kiadásai</t>
  </si>
  <si>
    <t>Polgármesteri Hivatal tervezett tartalékai</t>
  </si>
  <si>
    <t>Önkormányzat működési- és felhalmozási célú bevételeinek és kiadásainak mérlegszerű kimutatása</t>
  </si>
  <si>
    <t>Intézmények-, Kisebbségi Önkormányzatok- és a Társulás tervezett kiadásainak alakulása szervezeti egységenként</t>
  </si>
  <si>
    <t>Intézmények-, Kisebbségi Önkormányzatok- és a Társulás tervezett bevételeinek alakulása szervezeti egységenként</t>
  </si>
  <si>
    <t>Egyéb tám.ért.műk.kiadás</t>
  </si>
  <si>
    <t>Lakossági közműfejl.hj.visszatérítés /15 %/</t>
  </si>
  <si>
    <t>Adatok ezer forintban</t>
  </si>
  <si>
    <t>Várható teljesítés</t>
  </si>
  <si>
    <t>452025 Helyi közutak létesítése-, felújítása</t>
  </si>
  <si>
    <t>Rendszeres személyi juttatások</t>
  </si>
  <si>
    <t>Munkavégzéshez kapcsolódó juttatás</t>
  </si>
  <si>
    <t>Foglalkoztatottak sajátos juttatásai</t>
  </si>
  <si>
    <t>Személyhez kapcsolódó költségtérítések és hozzájár.</t>
  </si>
  <si>
    <t>Különféle ne rendszeres juttatások</t>
  </si>
  <si>
    <t>Állományba nem tartozók megbízási díjai és juttatásai</t>
  </si>
  <si>
    <t>Nyugdíjbiztosítási járulék</t>
  </si>
  <si>
    <t>Természetbeni eü.járulék</t>
  </si>
  <si>
    <t>Pénzbeli eü.járulék</t>
  </si>
  <si>
    <t>Állományba nem tartozók juttatásai:</t>
  </si>
  <si>
    <t>Személyi juttatások összesen:</t>
  </si>
  <si>
    <t>Munkaadókat terheló járulékok összesen:</t>
  </si>
  <si>
    <t>751175 Országgyűlési képviselői választás</t>
  </si>
  <si>
    <t>751845 Város- és községgazdálkodási szolgáltatások</t>
  </si>
  <si>
    <t>851286 Fogorvosi ellátás</t>
  </si>
  <si>
    <t>851297 Védőnői szolgálat</t>
  </si>
  <si>
    <t>853255 Szociális étkeztetés</t>
  </si>
  <si>
    <t>853311 Rendszeres szociális pénzbeli ellátások</t>
  </si>
  <si>
    <t>853344 Eseti pénzbeli szociális ellátások</t>
  </si>
  <si>
    <t>853355 Eseti pénzbeli gyermekvédelmi ellátások</t>
  </si>
  <si>
    <t>Mindösszesen</t>
  </si>
  <si>
    <t>Pénzeszköz átadás összesen:</t>
  </si>
  <si>
    <t>Készletbeszerzés</t>
  </si>
  <si>
    <t>Szolgáltatási kiadások</t>
  </si>
  <si>
    <t>Dologi kiadások összesen:</t>
  </si>
  <si>
    <t>Támogatásértékű kiadások</t>
  </si>
  <si>
    <t>ÁH-on kívüli működési pénzeszközátadás</t>
  </si>
  <si>
    <t>751856 Települési vízellátás és vízminőségvédelem</t>
  </si>
  <si>
    <t>851219 Háziorvosi szolgálat</t>
  </si>
  <si>
    <t>851912 Anya-, gyermek- és csecsemővédelem</t>
  </si>
  <si>
    <t>851967 Egészségügyi ellátás egyéb feladatai</t>
  </si>
  <si>
    <t>901215 Településtisztasági szolgáltatás</t>
  </si>
  <si>
    <t>Petőfi Művelődési Ház</t>
  </si>
  <si>
    <t>Dunavarsányi Gyermekjóléti és Családsegítő Szolgálat</t>
  </si>
  <si>
    <t>Birságból származó bevétel</t>
  </si>
  <si>
    <t>Működ.c.pe.átadás non-profit szervnek</t>
  </si>
  <si>
    <t>Működ.c.pe.átadás egyéb vállalkozásnak</t>
  </si>
  <si>
    <t>Működési céltartalék</t>
  </si>
  <si>
    <t>I. Kiemelt karbantartási-, működési tartalék</t>
  </si>
  <si>
    <t xml:space="preserve"> - Önkormányzati kiem.karb.-i-, működési tartalék</t>
  </si>
  <si>
    <t xml:space="preserve"> - Intézményi kiem.karb.-i-, működési tartalék</t>
  </si>
  <si>
    <t>II. Fejlesztési-, beruházási tartalék</t>
  </si>
  <si>
    <t xml:space="preserve"> - Önkormányzati fejlesztési-, beruházási tartalék</t>
  </si>
  <si>
    <t xml:space="preserve"> - Intézményi fejlesztési-, beruházási tartalék</t>
  </si>
  <si>
    <t>III. Intézményi egyéb működési-, bér tartaléka</t>
  </si>
  <si>
    <t xml:space="preserve"> - Kötelező eszközjegyzék szerinti beszerzések</t>
  </si>
  <si>
    <t xml:space="preserve"> - Köztisztv.- és közalkalm. 13.havi bér tartaléka</t>
  </si>
  <si>
    <t xml:space="preserve"> - Üdülési csekk /40.000.- Ft/fő * 159,5 fő/</t>
  </si>
  <si>
    <t xml:space="preserve"> - Beiskolázási támogatás /20.700.- Ft/fő * 100 fő/</t>
  </si>
  <si>
    <t xml:space="preserve"> - Munkált.-i lakás vás.-i-, felúj.-i kölcsön</t>
  </si>
  <si>
    <t>IV. Egyéb meghatározott célú tartalék</t>
  </si>
  <si>
    <t xml:space="preserve"> - Pályázati önrész</t>
  </si>
  <si>
    <t xml:space="preserve"> - Népszavazás /önkorm.-i rész/</t>
  </si>
  <si>
    <t xml:space="preserve"> - Iparűzési adó visszafiz.tartaléka</t>
  </si>
  <si>
    <t xml:space="preserve"> - Peres eljárások tartaléka</t>
  </si>
  <si>
    <t xml:space="preserve"> - Intézmények közüzemi díj emelkedés tartaléka</t>
  </si>
  <si>
    <t xml:space="preserve"> - Társulat kezességvállalás miatti tartalék</t>
  </si>
  <si>
    <t>Fejlesztési céltartalék (felújítási alap)</t>
  </si>
  <si>
    <t xml:space="preserve"> - Általános tartalék</t>
  </si>
  <si>
    <t xml:space="preserve"> - Polgármesteri keret</t>
  </si>
  <si>
    <t xml:space="preserve"> - Vis major keret</t>
  </si>
  <si>
    <t>Tartalékok összesen:</t>
  </si>
  <si>
    <t>2008.év</t>
  </si>
  <si>
    <t>2009.évi terv</t>
  </si>
  <si>
    <t>EEI</t>
  </si>
  <si>
    <t>MEI</t>
  </si>
  <si>
    <t>Telj</t>
  </si>
  <si>
    <t>Terv</t>
  </si>
  <si>
    <t>Egyéb központi támogatás</t>
  </si>
  <si>
    <t>Tám. ért. felhalm. bevétel kp-i kv-i szervtől</t>
  </si>
  <si>
    <t>853311 Rendszeres szoc. pénz ellátások</t>
  </si>
  <si>
    <t>Kamatkiadások ÁH-on belülre</t>
  </si>
  <si>
    <t xml:space="preserve"> - EU választás</t>
  </si>
  <si>
    <t>kiad</t>
  </si>
  <si>
    <t>BEV</t>
  </si>
  <si>
    <t>KIAD</t>
  </si>
  <si>
    <t>BEV-KIAD</t>
  </si>
  <si>
    <t xml:space="preserve">     -Szolgáltatások</t>
  </si>
  <si>
    <t>Egyéb építmények vásárlása</t>
  </si>
  <si>
    <t>Az Önkormányzat költségvetése bevételi forrásonként és kiemelt kiadási előirányzatonként a költségvetési évet követő 2 évben</t>
  </si>
  <si>
    <t>ezer forintban</t>
  </si>
  <si>
    <t>2009. év</t>
  </si>
  <si>
    <t>Tervezet</t>
  </si>
  <si>
    <t>Pénzforgalom nélküli bevételek /pénzmaradvány/</t>
  </si>
  <si>
    <t>Pénzforgalom nélküli kiadások /céltartalék/</t>
  </si>
  <si>
    <t>2010. év</t>
  </si>
  <si>
    <t xml:space="preserve"> 2011. év</t>
  </si>
  <si>
    <t>e forintban</t>
  </si>
  <si>
    <t>klb.</t>
  </si>
  <si>
    <t>Az Önkormányzat előirányzat felhasználási ütemterve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</si>
  <si>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</si>
  <si>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</si>
  <si>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</si>
  <si>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</si>
  <si>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</si>
  <si>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</si>
  <si>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</si>
  <si>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</si>
  <si>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</si>
  <si>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</si>
  <si>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</si>
  <si>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</si>
  <si>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</si>
  <si>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Pénzeszközök átadása</t>
  </si>
  <si>
    <t>klb</t>
  </si>
  <si>
    <t>halm. klb</t>
  </si>
  <si>
    <t>xxx</t>
  </si>
  <si>
    <t>Intézmények összesen</t>
  </si>
  <si>
    <t>iterv</t>
  </si>
  <si>
    <t>ieei</t>
  </si>
  <si>
    <t>imei</t>
  </si>
  <si>
    <t>itelj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</si>
</sst>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ss\-\y\y"/>
    <numFmt numFmtId="165" formatCode="m:ss"/>
    <numFmt numFmtId="166" formatCode="m:ss:\s\s"/>
    <numFmt numFmtId="167" formatCode="s/\d/\y\y\ m:ss"/>
    <numFmt numFmtId="168" formatCode="#,##0.0"/>
    <numFmt numFmtId="169" formatCode="#,##0.000"/>
    <numFmt numFmtId="170" formatCode="#,##0.0000"/>
    <numFmt numFmtId="171" formatCode="#,##0.0000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0.000"/>
    <numFmt numFmtId="177" formatCode="mmm/yyyy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m\.\ d\."/>
    <numFmt numFmtId="187" formatCode="m/d"/>
    <numFmt numFmtId="188" formatCode="0.0000"/>
    <numFmt numFmtId="189" formatCode="0.00000"/>
    <numFmt numFmtId="190" formatCode="yyyy/\ m/\ d\."/>
  </numFmts>
  <fonts count="52">
    <font>
      <sz val="10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Helv"/>
      <family val="0"/>
    </font>
    <font>
      <sz val="11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Font="1" applyBorder="1">
      <alignment/>
      <protection/>
    </xf>
    <xf numFmtId="0" fontId="0" fillId="0" borderId="0" xfId="56" applyFont="1">
      <alignment/>
      <protection/>
    </xf>
    <xf numFmtId="3" fontId="0" fillId="0" borderId="10" xfId="56" applyNumberFormat="1" applyFont="1" applyBorder="1">
      <alignment/>
      <protection/>
    </xf>
    <xf numFmtId="0" fontId="3" fillId="0" borderId="0" xfId="57" applyFont="1">
      <alignment/>
      <protection/>
    </xf>
    <xf numFmtId="3" fontId="0" fillId="0" borderId="0" xfId="57" applyNumberFormat="1" applyFont="1">
      <alignment/>
      <protection/>
    </xf>
    <xf numFmtId="0" fontId="0" fillId="0" borderId="0" xfId="57" applyFont="1" applyAlignment="1">
      <alignment vertical="top"/>
      <protection/>
    </xf>
    <xf numFmtId="0" fontId="6" fillId="0" borderId="0" xfId="57" applyFont="1">
      <alignment/>
      <protection/>
    </xf>
    <xf numFmtId="0" fontId="0" fillId="0" borderId="0" xfId="57" applyFont="1" applyBorder="1" applyAlignment="1">
      <alignment vertical="top" wrapText="1"/>
      <protection/>
    </xf>
    <xf numFmtId="0" fontId="2" fillId="0" borderId="0" xfId="57" applyFont="1" applyAlignment="1">
      <alignment horizontal="right"/>
      <protection/>
    </xf>
    <xf numFmtId="0" fontId="2" fillId="0" borderId="0" xfId="57" applyFont="1" applyBorder="1" applyAlignment="1">
      <alignment horizontal="right"/>
      <protection/>
    </xf>
    <xf numFmtId="0" fontId="0" fillId="0" borderId="0" xfId="56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3" fillId="0" borderId="0" xfId="56" applyFont="1" applyAlignment="1">
      <alignment vertical="center" wrapText="1"/>
      <protection/>
    </xf>
    <xf numFmtId="0" fontId="0" fillId="0" borderId="0" xfId="57" applyFont="1" applyBorder="1" applyAlignment="1">
      <alignment horizontal="center"/>
      <protection/>
    </xf>
    <xf numFmtId="3" fontId="0" fillId="0" borderId="0" xfId="57" applyNumberFormat="1" applyFont="1" applyBorder="1">
      <alignment/>
      <protection/>
    </xf>
    <xf numFmtId="0" fontId="2" fillId="0" borderId="0" xfId="56" applyFont="1" applyAlignment="1">
      <alignment horizontal="right"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57" applyFont="1" applyBorder="1">
      <alignment/>
      <protection/>
    </xf>
    <xf numFmtId="0" fontId="3" fillId="0" borderId="0" xfId="57" applyFont="1" applyAlignment="1">
      <alignment/>
      <protection/>
    </xf>
    <xf numFmtId="0" fontId="8" fillId="0" borderId="0" xfId="57" applyFont="1">
      <alignment/>
      <protection/>
    </xf>
    <xf numFmtId="0" fontId="4" fillId="0" borderId="0" xfId="56" applyFont="1">
      <alignment/>
      <protection/>
    </xf>
    <xf numFmtId="0" fontId="0" fillId="0" borderId="10" xfId="56" applyNumberFormat="1" applyFont="1" applyBorder="1" applyAlignment="1">
      <alignment horizontal="left"/>
      <protection/>
    </xf>
    <xf numFmtId="3" fontId="2" fillId="0" borderId="0" xfId="57" applyNumberFormat="1" applyFont="1" applyBorder="1" applyAlignment="1">
      <alignment horizontal="right"/>
      <protection/>
    </xf>
    <xf numFmtId="0" fontId="2" fillId="0" borderId="0" xfId="56" applyFont="1" applyAlignment="1">
      <alignment vertical="center" wrapText="1"/>
      <protection/>
    </xf>
    <xf numFmtId="0" fontId="0" fillId="0" borderId="0" xfId="57" applyFont="1" applyAlignment="1">
      <alignment/>
      <protection/>
    </xf>
    <xf numFmtId="0" fontId="0" fillId="0" borderId="10" xfId="57" applyFont="1" applyBorder="1" applyAlignment="1">
      <alignment horizontal="left" indent="2"/>
      <protection/>
    </xf>
    <xf numFmtId="0" fontId="8" fillId="0" borderId="0" xfId="57" applyFont="1" applyAlignment="1">
      <alignment/>
      <protection/>
    </xf>
    <xf numFmtId="0" fontId="0" fillId="0" borderId="0" xfId="57" applyFont="1" applyBorder="1" applyAlignment="1">
      <alignment/>
      <protection/>
    </xf>
    <xf numFmtId="0" fontId="4" fillId="0" borderId="0" xfId="57" applyFont="1" applyAlignment="1">
      <alignment/>
      <protection/>
    </xf>
    <xf numFmtId="0" fontId="4" fillId="0" borderId="0" xfId="57" applyFont="1" applyBorder="1">
      <alignment/>
      <protection/>
    </xf>
    <xf numFmtId="0" fontId="4" fillId="0" borderId="11" xfId="57" applyFont="1" applyBorder="1">
      <alignment/>
      <protection/>
    </xf>
    <xf numFmtId="3" fontId="4" fillId="0" borderId="10" xfId="57" applyNumberFormat="1" applyFont="1" applyBorder="1" applyAlignment="1">
      <alignment/>
      <protection/>
    </xf>
    <xf numFmtId="0" fontId="4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0" fontId="0" fillId="0" borderId="12" xfId="56" applyFont="1" applyBorder="1" applyAlignment="1">
      <alignment horizontal="center"/>
      <protection/>
    </xf>
    <xf numFmtId="3" fontId="0" fillId="0" borderId="13" xfId="56" applyNumberFormat="1" applyFont="1" applyBorder="1">
      <alignment/>
      <protection/>
    </xf>
    <xf numFmtId="0" fontId="12" fillId="0" borderId="0" xfId="56" applyFont="1">
      <alignment/>
      <protection/>
    </xf>
    <xf numFmtId="0" fontId="12" fillId="0" borderId="12" xfId="56" applyFont="1" applyBorder="1" applyAlignment="1">
      <alignment horizontal="center"/>
      <protection/>
    </xf>
    <xf numFmtId="3" fontId="12" fillId="0" borderId="13" xfId="56" applyNumberFormat="1" applyFont="1" applyBorder="1">
      <alignment/>
      <protection/>
    </xf>
    <xf numFmtId="0" fontId="7" fillId="0" borderId="12" xfId="56" applyFont="1" applyBorder="1" applyAlignment="1">
      <alignment horizontal="center"/>
      <protection/>
    </xf>
    <xf numFmtId="0" fontId="4" fillId="0" borderId="0" xfId="56" applyFont="1" applyAlignment="1">
      <alignment/>
      <protection/>
    </xf>
    <xf numFmtId="3" fontId="4" fillId="0" borderId="13" xfId="56" applyNumberFormat="1" applyFont="1" applyBorder="1" applyAlignment="1">
      <alignment/>
      <protection/>
    </xf>
    <xf numFmtId="3" fontId="4" fillId="0" borderId="13" xfId="56" applyNumberFormat="1" applyFont="1" applyBorder="1">
      <alignment/>
      <protection/>
    </xf>
    <xf numFmtId="0" fontId="0" fillId="0" borderId="14" xfId="56" applyNumberFormat="1" applyFont="1" applyBorder="1" applyAlignment="1">
      <alignment horizontal="left"/>
      <protection/>
    </xf>
    <xf numFmtId="0" fontId="8" fillId="0" borderId="15" xfId="57" applyFont="1" applyBorder="1" applyAlignment="1">
      <alignment horizontal="center"/>
      <protection/>
    </xf>
    <xf numFmtId="3" fontId="8" fillId="0" borderId="16" xfId="57" applyNumberFormat="1" applyFont="1" applyBorder="1" applyAlignment="1">
      <alignment horizontal="centerContinuous"/>
      <protection/>
    </xf>
    <xf numFmtId="0" fontId="7" fillId="0" borderId="10" xfId="56" applyNumberFormat="1" applyFont="1" applyBorder="1" applyAlignment="1">
      <alignment horizontal="center"/>
      <protection/>
    </xf>
    <xf numFmtId="0" fontId="4" fillId="0" borderId="0" xfId="57" applyFont="1">
      <alignment/>
      <protection/>
    </xf>
    <xf numFmtId="0" fontId="4" fillId="0" borderId="17" xfId="57" applyFont="1" applyBorder="1">
      <alignment/>
      <protection/>
    </xf>
    <xf numFmtId="0" fontId="0" fillId="0" borderId="12" xfId="57" applyFont="1" applyBorder="1" applyAlignment="1">
      <alignment horizontal="center"/>
      <protection/>
    </xf>
    <xf numFmtId="3" fontId="0" fillId="0" borderId="13" xfId="57" applyNumberFormat="1" applyFont="1" applyBorder="1">
      <alignment/>
      <protection/>
    </xf>
    <xf numFmtId="0" fontId="7" fillId="0" borderId="12" xfId="57" applyFont="1" applyBorder="1" applyAlignment="1">
      <alignment horizontal="center"/>
      <protection/>
    </xf>
    <xf numFmtId="3" fontId="0" fillId="0" borderId="13" xfId="57" applyNumberFormat="1" applyFont="1" applyBorder="1" applyAlignment="1">
      <alignment/>
      <protection/>
    </xf>
    <xf numFmtId="0" fontId="12" fillId="0" borderId="0" xfId="57" applyFont="1" applyAlignment="1">
      <alignment/>
      <protection/>
    </xf>
    <xf numFmtId="0" fontId="7" fillId="0" borderId="0" xfId="57" applyFont="1" applyAlignment="1">
      <alignment/>
      <protection/>
    </xf>
    <xf numFmtId="3" fontId="7" fillId="0" borderId="10" xfId="57" applyNumberFormat="1" applyFont="1" applyBorder="1" applyAlignment="1">
      <alignment/>
      <protection/>
    </xf>
    <xf numFmtId="3" fontId="8" fillId="0" borderId="10" xfId="57" applyNumberFormat="1" applyFont="1" applyBorder="1" applyAlignment="1">
      <alignment/>
      <protection/>
    </xf>
    <xf numFmtId="3" fontId="7" fillId="0" borderId="13" xfId="57" applyNumberFormat="1" applyFont="1" applyBorder="1" applyAlignment="1">
      <alignment/>
      <protection/>
    </xf>
    <xf numFmtId="3" fontId="8" fillId="0" borderId="13" xfId="57" applyNumberFormat="1" applyFont="1" applyBorder="1" applyAlignment="1">
      <alignment/>
      <protection/>
    </xf>
    <xf numFmtId="0" fontId="8" fillId="0" borderId="18" xfId="57" applyFont="1" applyBorder="1" applyAlignment="1">
      <alignment horizontal="center"/>
      <protection/>
    </xf>
    <xf numFmtId="3" fontId="11" fillId="0" borderId="19" xfId="57" applyNumberFormat="1" applyFont="1" applyBorder="1">
      <alignment/>
      <protection/>
    </xf>
    <xf numFmtId="3" fontId="4" fillId="0" borderId="13" xfId="57" applyNumberFormat="1" applyFont="1" applyBorder="1" applyAlignment="1">
      <alignment/>
      <protection/>
    </xf>
    <xf numFmtId="0" fontId="4" fillId="0" borderId="12" xfId="57" applyFont="1" applyBorder="1" applyAlignment="1">
      <alignment horizontal="center"/>
      <protection/>
    </xf>
    <xf numFmtId="0" fontId="0" fillId="0" borderId="10" xfId="57" applyFont="1" applyBorder="1" applyAlignment="1">
      <alignment/>
      <protection/>
    </xf>
    <xf numFmtId="0" fontId="7" fillId="0" borderId="20" xfId="56" applyFont="1" applyBorder="1" applyAlignment="1">
      <alignment horizontal="center"/>
      <protection/>
    </xf>
    <xf numFmtId="3" fontId="4" fillId="0" borderId="21" xfId="56" applyNumberFormat="1" applyFont="1" applyBorder="1">
      <alignment/>
      <protection/>
    </xf>
    <xf numFmtId="0" fontId="12" fillId="0" borderId="0" xfId="56" applyFont="1" applyAlignment="1">
      <alignment/>
      <protection/>
    </xf>
    <xf numFmtId="3" fontId="4" fillId="0" borderId="19" xfId="56" applyNumberFormat="1" applyFont="1" applyBorder="1">
      <alignment/>
      <protection/>
    </xf>
    <xf numFmtId="0" fontId="4" fillId="0" borderId="10" xfId="57" applyFont="1" applyBorder="1" applyAlignment="1">
      <alignment/>
      <protection/>
    </xf>
    <xf numFmtId="0" fontId="8" fillId="0" borderId="12" xfId="57" applyFont="1" applyBorder="1" applyAlignment="1">
      <alignment/>
      <protection/>
    </xf>
    <xf numFmtId="0" fontId="8" fillId="0" borderId="12" xfId="56" applyFont="1" applyBorder="1" applyAlignment="1">
      <alignment/>
      <protection/>
    </xf>
    <xf numFmtId="3" fontId="8" fillId="0" borderId="13" xfId="56" applyNumberFormat="1" applyFont="1" applyBorder="1" applyAlignment="1">
      <alignment/>
      <protection/>
    </xf>
    <xf numFmtId="0" fontId="8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20" xfId="56" applyFont="1" applyBorder="1" applyAlignment="1">
      <alignment horizontal="center"/>
      <protection/>
    </xf>
    <xf numFmtId="3" fontId="0" fillId="0" borderId="0" xfId="56" applyNumberFormat="1" applyFont="1">
      <alignment/>
      <protection/>
    </xf>
    <xf numFmtId="0" fontId="8" fillId="0" borderId="10" xfId="57" applyFont="1" applyBorder="1" applyAlignment="1">
      <alignment/>
      <protection/>
    </xf>
    <xf numFmtId="0" fontId="8" fillId="0" borderId="13" xfId="57" applyFont="1" applyBorder="1" applyAlignment="1">
      <alignment/>
      <protection/>
    </xf>
    <xf numFmtId="0" fontId="4" fillId="0" borderId="12" xfId="57" applyFont="1" applyBorder="1" applyAlignment="1">
      <alignment horizontal="center" vertical="top" wrapText="1"/>
      <protection/>
    </xf>
    <xf numFmtId="0" fontId="8" fillId="0" borderId="22" xfId="57" applyFont="1" applyBorder="1" applyAlignment="1">
      <alignment horizontal="center"/>
      <protection/>
    </xf>
    <xf numFmtId="3" fontId="8" fillId="0" borderId="16" xfId="57" applyNumberFormat="1" applyFont="1" applyBorder="1">
      <alignment/>
      <protection/>
    </xf>
    <xf numFmtId="0" fontId="3" fillId="0" borderId="11" xfId="57" applyFont="1" applyBorder="1" applyAlignment="1">
      <alignment horizontal="left"/>
      <protection/>
    </xf>
    <xf numFmtId="3" fontId="0" fillId="0" borderId="0" xfId="57" applyNumberFormat="1" applyFont="1" applyAlignment="1">
      <alignment/>
      <protection/>
    </xf>
    <xf numFmtId="3" fontId="8" fillId="0" borderId="11" xfId="56" applyNumberFormat="1" applyFont="1" applyBorder="1" applyAlignment="1">
      <alignment/>
      <protection/>
    </xf>
    <xf numFmtId="0" fontId="8" fillId="0" borderId="23" xfId="56" applyFont="1" applyBorder="1" applyAlignment="1">
      <alignment/>
      <protection/>
    </xf>
    <xf numFmtId="0" fontId="7" fillId="0" borderId="24" xfId="56" applyFont="1" applyBorder="1" applyAlignment="1">
      <alignment horizontal="center"/>
      <protection/>
    </xf>
    <xf numFmtId="0" fontId="0" fillId="0" borderId="10" xfId="56" applyNumberFormat="1" applyFont="1" applyBorder="1" applyAlignment="1">
      <alignment/>
      <protection/>
    </xf>
    <xf numFmtId="3" fontId="8" fillId="0" borderId="17" xfId="57" applyNumberFormat="1" applyFont="1" applyBorder="1" applyAlignment="1">
      <alignment/>
      <protection/>
    </xf>
    <xf numFmtId="0" fontId="3" fillId="0" borderId="0" xfId="57" applyFont="1" applyAlignment="1">
      <alignment vertical="top" wrapText="1"/>
      <protection/>
    </xf>
    <xf numFmtId="0" fontId="4" fillId="0" borderId="10" xfId="57" applyFont="1" applyBorder="1">
      <alignment/>
      <protection/>
    </xf>
    <xf numFmtId="0" fontId="8" fillId="0" borderId="18" xfId="56" applyFont="1" applyBorder="1" applyAlignment="1">
      <alignment/>
      <protection/>
    </xf>
    <xf numFmtId="3" fontId="8" fillId="0" borderId="19" xfId="56" applyNumberFormat="1" applyFont="1" applyBorder="1" applyAlignment="1">
      <alignment/>
      <protection/>
    </xf>
    <xf numFmtId="3" fontId="0" fillId="0" borderId="10" xfId="56" applyNumberFormat="1" applyFont="1" applyBorder="1" applyAlignment="1">
      <alignment/>
      <protection/>
    </xf>
    <xf numFmtId="3" fontId="8" fillId="0" borderId="10" xfId="56" applyNumberFormat="1" applyFont="1" applyBorder="1" applyAlignment="1">
      <alignment/>
      <protection/>
    </xf>
    <xf numFmtId="3" fontId="0" fillId="0" borderId="13" xfId="56" applyNumberFormat="1" applyFont="1" applyBorder="1" applyAlignment="1">
      <alignment/>
      <protection/>
    </xf>
    <xf numFmtId="0" fontId="0" fillId="0" borderId="20" xfId="56" applyFont="1" applyBorder="1" applyAlignment="1">
      <alignment horizontal="center"/>
      <protection/>
    </xf>
    <xf numFmtId="3" fontId="0" fillId="0" borderId="21" xfId="56" applyNumberFormat="1" applyFont="1" applyBorder="1" applyAlignment="1">
      <alignment/>
      <protection/>
    </xf>
    <xf numFmtId="0" fontId="0" fillId="0" borderId="25" xfId="56" applyNumberFormat="1" applyFont="1" applyBorder="1" applyAlignment="1">
      <alignment/>
      <protection/>
    </xf>
    <xf numFmtId="3" fontId="0" fillId="0" borderId="0" xfId="56" applyNumberFormat="1" applyFont="1" applyAlignment="1">
      <alignment/>
      <protection/>
    </xf>
    <xf numFmtId="3" fontId="0" fillId="0" borderId="10" xfId="57" applyNumberFormat="1" applyFont="1" applyBorder="1" applyAlignment="1">
      <alignment/>
      <protection/>
    </xf>
    <xf numFmtId="3" fontId="4" fillId="0" borderId="10" xfId="56" applyNumberFormat="1" applyFont="1" applyBorder="1">
      <alignment/>
      <protection/>
    </xf>
    <xf numFmtId="3" fontId="8" fillId="0" borderId="22" xfId="57" applyNumberFormat="1" applyFont="1" applyBorder="1">
      <alignment/>
      <protection/>
    </xf>
    <xf numFmtId="3" fontId="4" fillId="0" borderId="10" xfId="56" applyNumberFormat="1" applyFont="1" applyBorder="1" applyAlignment="1">
      <alignment/>
      <protection/>
    </xf>
    <xf numFmtId="3" fontId="0" fillId="0" borderId="25" xfId="56" applyNumberFormat="1" applyFont="1" applyBorder="1" applyAlignment="1">
      <alignment/>
      <protection/>
    </xf>
    <xf numFmtId="0" fontId="2" fillId="33" borderId="26" xfId="58" applyFont="1" applyFill="1" applyBorder="1" applyAlignment="1">
      <alignment horizontal="center" vertical="center" wrapText="1"/>
      <protection/>
    </xf>
    <xf numFmtId="3" fontId="8" fillId="0" borderId="17" xfId="56" applyNumberFormat="1" applyFont="1" applyBorder="1" applyAlignment="1">
      <alignment/>
      <protection/>
    </xf>
    <xf numFmtId="0" fontId="2" fillId="0" borderId="0" xfId="57" applyFont="1" applyAlignment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0" borderId="0" xfId="57" applyFont="1" applyAlignment="1">
      <alignment/>
      <protection/>
    </xf>
    <xf numFmtId="0" fontId="3" fillId="0" borderId="23" xfId="57" applyFont="1" applyBorder="1" applyAlignment="1">
      <alignment horizontal="left" indent="2"/>
      <protection/>
    </xf>
    <xf numFmtId="0" fontId="2" fillId="0" borderId="0" xfId="57" applyFont="1" applyBorder="1" applyAlignment="1">
      <alignment wrapText="1"/>
      <protection/>
    </xf>
    <xf numFmtId="0" fontId="8" fillId="0" borderId="20" xfId="56" applyFont="1" applyBorder="1" applyAlignment="1">
      <alignment horizontal="center" vertical="center" wrapText="1"/>
      <protection/>
    </xf>
    <xf numFmtId="0" fontId="8" fillId="0" borderId="25" xfId="56" applyNumberFormat="1" applyFont="1" applyBorder="1" applyAlignment="1">
      <alignment horizontal="center" vertical="center" wrapText="1"/>
      <protection/>
    </xf>
    <xf numFmtId="0" fontId="8" fillId="0" borderId="0" xfId="56" applyFont="1" applyAlignment="1">
      <alignment vertical="center" wrapText="1"/>
      <protection/>
    </xf>
    <xf numFmtId="0" fontId="8" fillId="0" borderId="21" xfId="56" applyNumberFormat="1" applyFont="1" applyBorder="1" applyAlignment="1">
      <alignment horizontal="center" vertical="center" wrapText="1"/>
      <protection/>
    </xf>
    <xf numFmtId="0" fontId="4" fillId="0" borderId="13" xfId="57" applyFont="1" applyBorder="1">
      <alignment/>
      <protection/>
    </xf>
    <xf numFmtId="0" fontId="0" fillId="0" borderId="12" xfId="57" applyFont="1" applyBorder="1" applyAlignment="1">
      <alignment horizontal="center"/>
      <protection/>
    </xf>
    <xf numFmtId="3" fontId="0" fillId="0" borderId="10" xfId="57" applyNumberFormat="1" applyFont="1" applyBorder="1" applyAlignment="1">
      <alignment/>
      <protection/>
    </xf>
    <xf numFmtId="3" fontId="0" fillId="0" borderId="13" xfId="57" applyNumberFormat="1" applyFont="1" applyBorder="1" applyAlignment="1">
      <alignment/>
      <protection/>
    </xf>
    <xf numFmtId="0" fontId="0" fillId="0" borderId="0" xfId="57" applyFont="1" applyAlignment="1">
      <alignment/>
      <protection/>
    </xf>
    <xf numFmtId="0" fontId="0" fillId="0" borderId="10" xfId="56" applyNumberFormat="1" applyFont="1" applyBorder="1" applyAlignment="1">
      <alignment horizontal="left"/>
      <protection/>
    </xf>
    <xf numFmtId="0" fontId="3" fillId="0" borderId="0" xfId="57" applyFont="1" applyBorder="1" applyAlignment="1">
      <alignment/>
      <protection/>
    </xf>
    <xf numFmtId="0" fontId="0" fillId="0" borderId="27" xfId="57" applyFont="1" applyBorder="1" applyAlignment="1">
      <alignment horizontal="left" indent="2"/>
      <protection/>
    </xf>
    <xf numFmtId="0" fontId="2" fillId="0" borderId="28" xfId="57" applyFont="1" applyBorder="1" applyAlignment="1">
      <alignment wrapText="1"/>
      <protection/>
    </xf>
    <xf numFmtId="0" fontId="3" fillId="0" borderId="25" xfId="56" applyNumberFormat="1" applyFont="1" applyBorder="1" applyAlignment="1">
      <alignment horizontal="center"/>
      <protection/>
    </xf>
    <xf numFmtId="0" fontId="3" fillId="0" borderId="20" xfId="56" applyFont="1" applyBorder="1" applyAlignment="1">
      <alignment horizontal="center"/>
      <protection/>
    </xf>
    <xf numFmtId="3" fontId="3" fillId="0" borderId="25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>
      <alignment/>
      <protection/>
    </xf>
    <xf numFmtId="3" fontId="3" fillId="0" borderId="25" xfId="56" applyNumberFormat="1" applyFont="1" applyBorder="1" applyAlignment="1">
      <alignment/>
      <protection/>
    </xf>
    <xf numFmtId="3" fontId="3" fillId="0" borderId="21" xfId="56" applyNumberFormat="1" applyFont="1" applyBorder="1" applyAlignment="1">
      <alignment/>
      <protection/>
    </xf>
    <xf numFmtId="0" fontId="3" fillId="0" borderId="0" xfId="56" applyFont="1" applyAlignment="1">
      <alignment/>
      <protection/>
    </xf>
    <xf numFmtId="3" fontId="4" fillId="0" borderId="12" xfId="56" applyNumberFormat="1" applyFont="1" applyBorder="1" applyAlignment="1">
      <alignment/>
      <protection/>
    </xf>
    <xf numFmtId="3" fontId="0" fillId="0" borderId="12" xfId="57" applyNumberFormat="1" applyFont="1" applyBorder="1" applyAlignment="1">
      <alignment/>
      <protection/>
    </xf>
    <xf numFmtId="3" fontId="4" fillId="0" borderId="12" xfId="56" applyNumberFormat="1" applyFont="1" applyBorder="1">
      <alignment/>
      <protection/>
    </xf>
    <xf numFmtId="0" fontId="0" fillId="0" borderId="12" xfId="56" applyFont="1" applyBorder="1" applyAlignment="1" quotePrefix="1">
      <alignment horizontal="left" indent="1"/>
      <protection/>
    </xf>
    <xf numFmtId="0" fontId="12" fillId="0" borderId="0" xfId="56" applyFont="1">
      <alignment/>
      <protection/>
    </xf>
    <xf numFmtId="16" fontId="0" fillId="0" borderId="12" xfId="56" applyNumberFormat="1" applyFont="1" applyBorder="1" applyAlignment="1" quotePrefix="1">
      <alignment horizontal="left" indent="1"/>
      <protection/>
    </xf>
    <xf numFmtId="0" fontId="12" fillId="0" borderId="12" xfId="56" applyFont="1" applyBorder="1" applyAlignment="1">
      <alignment horizontal="center"/>
      <protection/>
    </xf>
    <xf numFmtId="3" fontId="0" fillId="0" borderId="21" xfId="56" applyNumberFormat="1" applyFont="1" applyBorder="1">
      <alignment/>
      <protection/>
    </xf>
    <xf numFmtId="0" fontId="13" fillId="0" borderId="24" xfId="56" applyFont="1" applyBorder="1" applyAlignment="1">
      <alignment horizontal="center"/>
      <protection/>
    </xf>
    <xf numFmtId="3" fontId="3" fillId="0" borderId="29" xfId="56" applyNumberFormat="1" applyFont="1" applyBorder="1">
      <alignment/>
      <protection/>
    </xf>
    <xf numFmtId="0" fontId="0" fillId="0" borderId="18" xfId="57" applyFont="1" applyBorder="1" applyAlignment="1">
      <alignment horizontal="center"/>
      <protection/>
    </xf>
    <xf numFmtId="0" fontId="0" fillId="0" borderId="14" xfId="56" applyNumberFormat="1" applyFont="1" applyBorder="1" applyAlignment="1">
      <alignment horizontal="left"/>
      <protection/>
    </xf>
    <xf numFmtId="0" fontId="0" fillId="0" borderId="0" xfId="56" applyFont="1">
      <alignment/>
      <protection/>
    </xf>
    <xf numFmtId="0" fontId="0" fillId="0" borderId="12" xfId="56" applyFont="1" applyBorder="1" applyAlignment="1">
      <alignment horizontal="center"/>
      <protection/>
    </xf>
    <xf numFmtId="3" fontId="0" fillId="0" borderId="10" xfId="56" applyNumberFormat="1" applyFont="1" applyBorder="1">
      <alignment/>
      <protection/>
    </xf>
    <xf numFmtId="3" fontId="0" fillId="0" borderId="13" xfId="56" applyNumberFormat="1" applyFont="1" applyBorder="1">
      <alignment/>
      <protection/>
    </xf>
    <xf numFmtId="0" fontId="3" fillId="0" borderId="24" xfId="57" applyFont="1" applyBorder="1" applyAlignment="1">
      <alignment horizontal="center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 applyAlignment="1">
      <alignment/>
      <protection/>
    </xf>
    <xf numFmtId="0" fontId="3" fillId="0" borderId="24" xfId="56" applyFont="1" applyBorder="1" applyAlignment="1">
      <alignment horizontal="center"/>
      <protection/>
    </xf>
    <xf numFmtId="0" fontId="0" fillId="0" borderId="12" xfId="57" applyFont="1" applyBorder="1" applyAlignment="1">
      <alignment/>
      <protection/>
    </xf>
    <xf numFmtId="0" fontId="0" fillId="0" borderId="0" xfId="57" applyFont="1">
      <alignment/>
      <protection/>
    </xf>
    <xf numFmtId="3" fontId="4" fillId="0" borderId="10" xfId="57" applyNumberFormat="1" applyFont="1" applyBorder="1">
      <alignment/>
      <protection/>
    </xf>
    <xf numFmtId="3" fontId="0" fillId="0" borderId="10" xfId="57" applyNumberFormat="1" applyFont="1" applyBorder="1">
      <alignment/>
      <protection/>
    </xf>
    <xf numFmtId="3" fontId="4" fillId="0" borderId="11" xfId="57" applyNumberFormat="1" applyFont="1" applyBorder="1" applyAlignment="1">
      <alignment horizontal="right"/>
      <protection/>
    </xf>
    <xf numFmtId="3" fontId="8" fillId="0" borderId="15" xfId="57" applyNumberFormat="1" applyFont="1" applyBorder="1">
      <alignment/>
      <protection/>
    </xf>
    <xf numFmtId="0" fontId="4" fillId="0" borderId="23" xfId="57" applyFont="1" applyBorder="1">
      <alignment/>
      <protection/>
    </xf>
    <xf numFmtId="3" fontId="0" fillId="0" borderId="12" xfId="57" applyNumberFormat="1" applyFont="1" applyBorder="1" applyAlignment="1">
      <alignment/>
      <protection/>
    </xf>
    <xf numFmtId="3" fontId="4" fillId="0" borderId="20" xfId="56" applyNumberFormat="1" applyFont="1" applyBorder="1" applyAlignment="1">
      <alignment/>
      <protection/>
    </xf>
    <xf numFmtId="0" fontId="7" fillId="0" borderId="12" xfId="57" applyFont="1" applyBorder="1" applyAlignment="1">
      <alignment horizontal="center"/>
      <protection/>
    </xf>
    <xf numFmtId="0" fontId="7" fillId="0" borderId="0" xfId="57" applyFont="1" applyAlignment="1">
      <alignment/>
      <protection/>
    </xf>
    <xf numFmtId="3" fontId="0" fillId="0" borderId="12" xfId="56" applyNumberFormat="1" applyFont="1" applyBorder="1">
      <alignment/>
      <protection/>
    </xf>
    <xf numFmtId="3" fontId="4" fillId="0" borderId="12" xfId="57" applyNumberFormat="1" applyFont="1" applyBorder="1">
      <alignment/>
      <protection/>
    </xf>
    <xf numFmtId="3" fontId="0" fillId="0" borderId="12" xfId="57" applyNumberFormat="1" applyFont="1" applyBorder="1">
      <alignment/>
      <protection/>
    </xf>
    <xf numFmtId="3" fontId="4" fillId="0" borderId="12" xfId="57" applyNumberFormat="1" applyFont="1" applyBorder="1" applyAlignment="1">
      <alignment/>
      <protection/>
    </xf>
    <xf numFmtId="3" fontId="4" fillId="0" borderId="25" xfId="56" applyNumberFormat="1" applyFont="1" applyBorder="1">
      <alignment/>
      <protection/>
    </xf>
    <xf numFmtId="3" fontId="4" fillId="0" borderId="25" xfId="56" applyNumberFormat="1" applyFont="1" applyBorder="1" applyAlignment="1">
      <alignment/>
      <protection/>
    </xf>
    <xf numFmtId="0" fontId="3" fillId="0" borderId="0" xfId="56" applyFont="1">
      <alignment/>
      <protection/>
    </xf>
    <xf numFmtId="3" fontId="0" fillId="0" borderId="10" xfId="56" applyNumberFormat="1" applyFont="1" applyBorder="1" applyAlignment="1">
      <alignment/>
      <protection/>
    </xf>
    <xf numFmtId="0" fontId="0" fillId="0" borderId="0" xfId="56" applyFont="1" applyAlignment="1">
      <alignment vertical="top" wrapText="1"/>
      <protection/>
    </xf>
    <xf numFmtId="0" fontId="0" fillId="0" borderId="12" xfId="56" applyFont="1" applyBorder="1" applyAlignment="1">
      <alignment horizontal="center" vertical="top" wrapText="1"/>
      <protection/>
    </xf>
    <xf numFmtId="0" fontId="7" fillId="0" borderId="0" xfId="57" applyFont="1">
      <alignment/>
      <protection/>
    </xf>
    <xf numFmtId="0" fontId="0" fillId="0" borderId="0" xfId="57" applyFont="1" applyAlignment="1">
      <alignment horizontal="left" indent="1"/>
      <protection/>
    </xf>
    <xf numFmtId="3" fontId="0" fillId="0" borderId="25" xfId="56" applyNumberFormat="1" applyFont="1" applyBorder="1">
      <alignment/>
      <protection/>
    </xf>
    <xf numFmtId="3" fontId="4" fillId="0" borderId="12" xfId="57" applyNumberFormat="1" applyFont="1" applyBorder="1" applyAlignment="1">
      <alignment horizontal="right"/>
      <protection/>
    </xf>
    <xf numFmtId="3" fontId="4" fillId="0" borderId="10" xfId="57" applyNumberFormat="1" applyFont="1" applyBorder="1" applyAlignment="1">
      <alignment horizontal="right"/>
      <protection/>
    </xf>
    <xf numFmtId="0" fontId="4" fillId="0" borderId="0" xfId="57" applyFont="1">
      <alignment/>
      <protection/>
    </xf>
    <xf numFmtId="0" fontId="4" fillId="0" borderId="10" xfId="56" applyNumberFormat="1" applyFont="1" applyBorder="1" applyAlignment="1">
      <alignment horizontal="center"/>
      <protection/>
    </xf>
    <xf numFmtId="3" fontId="12" fillId="0" borderId="10" xfId="56" applyNumberFormat="1" applyFont="1" applyBorder="1">
      <alignment/>
      <protection/>
    </xf>
    <xf numFmtId="3" fontId="4" fillId="0" borderId="14" xfId="56" applyNumberFormat="1" applyFont="1" applyBorder="1">
      <alignment/>
      <protection/>
    </xf>
    <xf numFmtId="3" fontId="8" fillId="0" borderId="14" xfId="56" applyNumberFormat="1" applyFont="1" applyBorder="1" applyAlignment="1">
      <alignment/>
      <protection/>
    </xf>
    <xf numFmtId="3" fontId="3" fillId="0" borderId="30" xfId="56" applyNumberFormat="1" applyFont="1" applyBorder="1">
      <alignment/>
      <protection/>
    </xf>
    <xf numFmtId="3" fontId="8" fillId="0" borderId="22" xfId="57" applyNumberFormat="1" applyFont="1" applyBorder="1" applyAlignment="1">
      <alignment horizontal="centerContinuous"/>
      <protection/>
    </xf>
    <xf numFmtId="3" fontId="4" fillId="0" borderId="25" xfId="57" applyNumberFormat="1" applyFont="1" applyBorder="1" applyAlignment="1">
      <alignment horizontal="right"/>
      <protection/>
    </xf>
    <xf numFmtId="3" fontId="7" fillId="0" borderId="10" xfId="57" applyNumberFormat="1" applyFont="1" applyBorder="1">
      <alignment/>
      <protection/>
    </xf>
    <xf numFmtId="3" fontId="11" fillId="0" borderId="14" xfId="57" applyNumberFormat="1" applyFont="1" applyBorder="1">
      <alignment/>
      <protection/>
    </xf>
    <xf numFmtId="3" fontId="3" fillId="0" borderId="30" xfId="57" applyNumberFormat="1" applyFont="1" applyBorder="1">
      <alignment/>
      <protection/>
    </xf>
    <xf numFmtId="3" fontId="8" fillId="0" borderId="11" xfId="57" applyNumberFormat="1" applyFont="1" applyBorder="1" applyAlignment="1">
      <alignment/>
      <protection/>
    </xf>
    <xf numFmtId="3" fontId="3" fillId="0" borderId="30" xfId="57" applyNumberFormat="1" applyFont="1" applyBorder="1" applyAlignment="1">
      <alignment/>
      <protection/>
    </xf>
    <xf numFmtId="3" fontId="4" fillId="0" borderId="10" xfId="57" applyNumberFormat="1" applyFont="1" applyBorder="1" applyAlignment="1">
      <alignment vertical="top" wrapText="1"/>
      <protection/>
    </xf>
    <xf numFmtId="3" fontId="7" fillId="0" borderId="10" xfId="57" applyNumberFormat="1" applyFont="1" applyBorder="1" applyAlignment="1">
      <alignment/>
      <protection/>
    </xf>
    <xf numFmtId="3" fontId="3" fillId="0" borderId="30" xfId="56" applyNumberFormat="1" applyFont="1" applyBorder="1">
      <alignment/>
      <protection/>
    </xf>
    <xf numFmtId="0" fontId="8" fillId="33" borderId="11" xfId="58" applyFont="1" applyFill="1" applyBorder="1" applyAlignment="1">
      <alignment horizontal="center" vertical="center" wrapText="1"/>
      <protection/>
    </xf>
    <xf numFmtId="0" fontId="8" fillId="0" borderId="20" xfId="56" applyNumberFormat="1" applyFont="1" applyBorder="1" applyAlignment="1">
      <alignment horizontal="center" vertical="center" wrapText="1"/>
      <protection/>
    </xf>
    <xf numFmtId="3" fontId="4" fillId="0" borderId="10" xfId="57" applyNumberFormat="1" applyFont="1" applyBorder="1">
      <alignment/>
      <protection/>
    </xf>
    <xf numFmtId="3" fontId="4" fillId="0" borderId="13" xfId="57" applyNumberFormat="1" applyFont="1" applyBorder="1">
      <alignment/>
      <protection/>
    </xf>
    <xf numFmtId="0" fontId="4" fillId="0" borderId="12" xfId="57" applyFont="1" applyBorder="1">
      <alignment/>
      <protection/>
    </xf>
    <xf numFmtId="3" fontId="8" fillId="0" borderId="31" xfId="56" applyNumberFormat="1" applyFont="1" applyBorder="1" applyAlignment="1">
      <alignment/>
      <protection/>
    </xf>
    <xf numFmtId="0" fontId="3" fillId="0" borderId="31" xfId="57" applyFont="1" applyBorder="1" applyAlignment="1">
      <alignment horizontal="left"/>
      <protection/>
    </xf>
    <xf numFmtId="0" fontId="0" fillId="0" borderId="27" xfId="57" applyFont="1" applyBorder="1" applyAlignment="1">
      <alignment/>
      <protection/>
    </xf>
    <xf numFmtId="0" fontId="0" fillId="0" borderId="27" xfId="56" applyNumberFormat="1" applyFont="1" applyBorder="1" applyAlignment="1">
      <alignment horizontal="left"/>
      <protection/>
    </xf>
    <xf numFmtId="0" fontId="7" fillId="0" borderId="27" xfId="56" applyNumberFormat="1" applyFont="1" applyBorder="1" applyAlignment="1">
      <alignment horizontal="center"/>
      <protection/>
    </xf>
    <xf numFmtId="0" fontId="0" fillId="0" borderId="32" xfId="56" applyNumberFormat="1" applyFont="1" applyBorder="1" applyAlignment="1">
      <alignment horizontal="left"/>
      <protection/>
    </xf>
    <xf numFmtId="0" fontId="3" fillId="0" borderId="33" xfId="56" applyNumberFormat="1" applyFont="1" applyBorder="1" applyAlignment="1">
      <alignment horizontal="center"/>
      <protection/>
    </xf>
    <xf numFmtId="0" fontId="8" fillId="0" borderId="34" xfId="57" applyFont="1" applyBorder="1" applyAlignment="1">
      <alignment horizontal="center"/>
      <protection/>
    </xf>
    <xf numFmtId="0" fontId="4" fillId="0" borderId="27" xfId="57" applyFont="1" applyBorder="1" applyAlignment="1">
      <alignment/>
      <protection/>
    </xf>
    <xf numFmtId="0" fontId="4" fillId="0" borderId="27" xfId="57" applyFont="1" applyBorder="1" applyAlignment="1">
      <alignment/>
      <protection/>
    </xf>
    <xf numFmtId="0" fontId="0" fillId="0" borderId="27" xfId="56" applyNumberFormat="1" applyFont="1" applyBorder="1" applyAlignment="1">
      <alignment horizontal="left"/>
      <protection/>
    </xf>
    <xf numFmtId="3" fontId="3" fillId="0" borderId="20" xfId="56" applyNumberFormat="1" applyFont="1" applyBorder="1">
      <alignment/>
      <protection/>
    </xf>
    <xf numFmtId="3" fontId="3" fillId="0" borderId="20" xfId="56" applyNumberFormat="1" applyFont="1" applyBorder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3" fontId="0" fillId="0" borderId="35" xfId="0" applyNumberForma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35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0" xfId="0" applyFont="1" applyAlignment="1">
      <alignment/>
    </xf>
    <xf numFmtId="0" fontId="8" fillId="0" borderId="12" xfId="56" applyFont="1" applyBorder="1" applyAlignment="1">
      <alignment horizontal="center"/>
      <protection/>
    </xf>
    <xf numFmtId="3" fontId="8" fillId="0" borderId="10" xfId="56" applyNumberFormat="1" applyFont="1" applyBorder="1">
      <alignment/>
      <protection/>
    </xf>
    <xf numFmtId="3" fontId="8" fillId="0" borderId="13" xfId="56" applyNumberFormat="1" applyFont="1" applyBorder="1">
      <alignment/>
      <protection/>
    </xf>
    <xf numFmtId="0" fontId="8" fillId="0" borderId="0" xfId="56" applyFont="1">
      <alignment/>
      <protection/>
    </xf>
    <xf numFmtId="3" fontId="4" fillId="0" borderId="10" xfId="56" applyNumberFormat="1" applyFont="1" applyBorder="1">
      <alignment/>
      <protection/>
    </xf>
    <xf numFmtId="3" fontId="4" fillId="0" borderId="13" xfId="56" applyNumberFormat="1" applyFont="1" applyBorder="1">
      <alignment/>
      <protection/>
    </xf>
    <xf numFmtId="3" fontId="4" fillId="0" borderId="10" xfId="57" applyNumberFormat="1" applyFont="1" applyBorder="1" applyAlignment="1">
      <alignment/>
      <protection/>
    </xf>
    <xf numFmtId="3" fontId="4" fillId="0" borderId="13" xfId="57" applyNumberFormat="1" applyFont="1" applyBorder="1" applyAlignment="1">
      <alignment/>
      <protection/>
    </xf>
    <xf numFmtId="3" fontId="8" fillId="0" borderId="12" xfId="56" applyNumberFormat="1" applyFont="1" applyBorder="1">
      <alignment/>
      <protection/>
    </xf>
    <xf numFmtId="3" fontId="0" fillId="0" borderId="22" xfId="0" applyNumberFormat="1" applyBorder="1" applyAlignment="1">
      <alignment/>
    </xf>
    <xf numFmtId="3" fontId="3" fillId="0" borderId="30" xfId="0" applyNumberFormat="1" applyFont="1" applyBorder="1" applyAlignment="1">
      <alignment/>
    </xf>
    <xf numFmtId="0" fontId="8" fillId="33" borderId="23" xfId="58" applyFont="1" applyFill="1" applyBorder="1" applyAlignment="1">
      <alignment horizontal="center" vertical="center" wrapText="1"/>
      <protection/>
    </xf>
    <xf numFmtId="3" fontId="4" fillId="0" borderId="12" xfId="57" applyNumberFormat="1" applyFont="1" applyBorder="1">
      <alignment/>
      <protection/>
    </xf>
    <xf numFmtId="3" fontId="7" fillId="0" borderId="10" xfId="0" applyNumberFormat="1" applyFont="1" applyBorder="1" applyAlignment="1">
      <alignment/>
    </xf>
    <xf numFmtId="16" fontId="0" fillId="0" borderId="12" xfId="56" applyNumberFormat="1" applyFont="1" applyBorder="1" applyAlignment="1" quotePrefix="1">
      <alignment horizontal="center"/>
      <protection/>
    </xf>
    <xf numFmtId="0" fontId="4" fillId="0" borderId="10" xfId="57" applyFont="1" applyBorder="1" applyAlignment="1">
      <alignment horizontal="left"/>
      <protection/>
    </xf>
    <xf numFmtId="0" fontId="0" fillId="0" borderId="10" xfId="58" applyFont="1" applyBorder="1" applyAlignment="1">
      <alignment horizontal="left" indent="1"/>
      <protection/>
    </xf>
    <xf numFmtId="0" fontId="3" fillId="0" borderId="3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Continuous"/>
      <protection/>
    </xf>
    <xf numFmtId="0" fontId="7" fillId="0" borderId="10" xfId="58" applyFont="1" applyBorder="1" applyAlignment="1">
      <alignment/>
      <protection/>
    </xf>
    <xf numFmtId="0" fontId="0" fillId="0" borderId="10" xfId="58" applyFont="1" applyBorder="1" applyAlignment="1">
      <alignment horizontal="left" indent="2"/>
      <protection/>
    </xf>
    <xf numFmtId="3" fontId="0" fillId="33" borderId="10" xfId="58" applyNumberFormat="1" applyFont="1" applyFill="1" applyBorder="1" applyAlignment="1">
      <alignment horizontal="left" indent="2"/>
      <protection/>
    </xf>
    <xf numFmtId="0" fontId="11" fillId="0" borderId="14" xfId="57" applyFont="1" applyBorder="1">
      <alignment/>
      <protection/>
    </xf>
    <xf numFmtId="0" fontId="0" fillId="0" borderId="10" xfId="57" applyFont="1" applyBorder="1" applyAlignment="1">
      <alignment horizontal="left" indent="1"/>
      <protection/>
    </xf>
    <xf numFmtId="3" fontId="0" fillId="0" borderId="10" xfId="57" applyNumberFormat="1" applyFont="1" applyBorder="1" applyAlignment="1">
      <alignment horizontal="left" indent="1"/>
      <protection/>
    </xf>
    <xf numFmtId="0" fontId="7" fillId="0" borderId="25" xfId="56" applyNumberFormat="1" applyFont="1" applyBorder="1" applyAlignment="1">
      <alignment horizontal="center"/>
      <protection/>
    </xf>
    <xf numFmtId="0" fontId="4" fillId="0" borderId="10" xfId="56" applyNumberFormat="1" applyFont="1" applyBorder="1" applyAlignment="1">
      <alignment horizontal="left"/>
      <protection/>
    </xf>
    <xf numFmtId="0" fontId="0" fillId="0" borderId="14" xfId="56" applyNumberFormat="1" applyFont="1" applyBorder="1" applyAlignment="1">
      <alignment horizontal="left" indent="1"/>
      <protection/>
    </xf>
    <xf numFmtId="0" fontId="3" fillId="0" borderId="30" xfId="56" applyNumberFormat="1" applyFont="1" applyBorder="1" applyAlignment="1">
      <alignment horizontal="center"/>
      <protection/>
    </xf>
    <xf numFmtId="0" fontId="8" fillId="0" borderId="11" xfId="56" applyNumberFormat="1" applyFont="1" applyBorder="1" applyAlignment="1">
      <alignment/>
      <protection/>
    </xf>
    <xf numFmtId="0" fontId="12" fillId="0" borderId="10" xfId="56" applyNumberFormat="1" applyFont="1" applyBorder="1" applyAlignment="1">
      <alignment horizontal="left" indent="1"/>
      <protection/>
    </xf>
    <xf numFmtId="0" fontId="0" fillId="0" borderId="10" xfId="56" applyNumberFormat="1" applyFont="1" applyBorder="1" applyAlignment="1">
      <alignment horizontal="left" indent="3"/>
      <protection/>
    </xf>
    <xf numFmtId="0" fontId="8" fillId="0" borderId="10" xfId="56" applyNumberFormat="1" applyFont="1" applyBorder="1" applyAlignment="1">
      <alignment/>
      <protection/>
    </xf>
    <xf numFmtId="0" fontId="0" fillId="0" borderId="10" xfId="56" applyNumberFormat="1" applyFont="1" applyBorder="1" applyAlignment="1">
      <alignment horizontal="left" indent="1"/>
      <protection/>
    </xf>
    <xf numFmtId="0" fontId="12" fillId="0" borderId="10" xfId="56" applyNumberFormat="1" applyFont="1" applyBorder="1" applyAlignment="1">
      <alignment horizontal="center"/>
      <protection/>
    </xf>
    <xf numFmtId="0" fontId="0" fillId="0" borderId="10" xfId="56" applyNumberFormat="1" applyFont="1" applyBorder="1" applyAlignment="1">
      <alignment horizontal="left" vertical="top" wrapText="1" indent="1"/>
      <protection/>
    </xf>
    <xf numFmtId="3" fontId="0" fillId="0" borderId="10" xfId="56" applyNumberFormat="1" applyFont="1" applyBorder="1" applyAlignment="1">
      <alignment horizontal="left" indent="1"/>
      <protection/>
    </xf>
    <xf numFmtId="3" fontId="0" fillId="0" borderId="10" xfId="56" applyNumberFormat="1" applyFont="1" applyBorder="1" applyAlignment="1">
      <alignment horizontal="left" indent="3"/>
      <protection/>
    </xf>
    <xf numFmtId="0" fontId="0" fillId="0" borderId="25" xfId="56" applyNumberFormat="1" applyFont="1" applyBorder="1" applyAlignment="1">
      <alignment horizontal="left" indent="1"/>
      <protection/>
    </xf>
    <xf numFmtId="0" fontId="8" fillId="0" borderId="14" xfId="56" applyNumberFormat="1" applyFont="1" applyBorder="1" applyAlignment="1">
      <alignment/>
      <protection/>
    </xf>
    <xf numFmtId="0" fontId="3" fillId="0" borderId="30" xfId="56" applyNumberFormat="1" applyFont="1" applyBorder="1" applyAlignment="1">
      <alignment horizontal="center"/>
      <protection/>
    </xf>
    <xf numFmtId="0" fontId="4" fillId="0" borderId="11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indent="1"/>
      <protection/>
    </xf>
    <xf numFmtId="0" fontId="8" fillId="0" borderId="11" xfId="57" applyFont="1" applyBorder="1" applyAlignment="1">
      <alignment/>
      <protection/>
    </xf>
    <xf numFmtId="0" fontId="4" fillId="0" borderId="10" xfId="57" applyFont="1" applyBorder="1" applyAlignment="1">
      <alignment vertical="top" wrapText="1"/>
      <protection/>
    </xf>
    <xf numFmtId="0" fontId="7" fillId="0" borderId="10" xfId="57" applyFont="1" applyBorder="1" applyAlignment="1">
      <alignment/>
      <protection/>
    </xf>
    <xf numFmtId="0" fontId="0" fillId="0" borderId="10" xfId="57" applyFont="1" applyBorder="1" applyAlignment="1">
      <alignment horizontal="left" indent="3"/>
      <protection/>
    </xf>
    <xf numFmtId="0" fontId="7" fillId="0" borderId="10" xfId="57" applyFont="1" applyBorder="1" applyAlignment="1">
      <alignment/>
      <protection/>
    </xf>
    <xf numFmtId="0" fontId="14" fillId="0" borderId="0" xfId="0" applyFont="1" applyAlignment="1">
      <alignment/>
    </xf>
    <xf numFmtId="0" fontId="15" fillId="0" borderId="37" xfId="0" applyFont="1" applyBorder="1" applyAlignment="1">
      <alignment horizontal="left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37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0" fontId="2" fillId="33" borderId="11" xfId="58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/>
    </xf>
    <xf numFmtId="0" fontId="14" fillId="0" borderId="3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8" fillId="0" borderId="32" xfId="57" applyFont="1" applyBorder="1" applyAlignment="1">
      <alignment horizontal="center"/>
      <protection/>
    </xf>
    <xf numFmtId="0" fontId="8" fillId="0" borderId="38" xfId="57" applyFont="1" applyBorder="1" applyAlignment="1">
      <alignment horizontal="centerContinuous"/>
      <protection/>
    </xf>
    <xf numFmtId="3" fontId="8" fillId="0" borderId="38" xfId="57" applyNumberFormat="1" applyFont="1" applyBorder="1" applyAlignment="1">
      <alignment horizontal="centerContinuous"/>
      <protection/>
    </xf>
    <xf numFmtId="3" fontId="8" fillId="0" borderId="39" xfId="57" applyNumberFormat="1" applyFont="1" applyBorder="1" applyAlignment="1">
      <alignment horizontal="centerContinuous"/>
      <protection/>
    </xf>
    <xf numFmtId="3" fontId="14" fillId="0" borderId="40" xfId="0" applyNumberFormat="1" applyFont="1" applyBorder="1" applyAlignment="1">
      <alignment vertical="center"/>
    </xf>
    <xf numFmtId="0" fontId="0" fillId="0" borderId="31" xfId="57" applyFont="1" applyBorder="1" applyAlignment="1">
      <alignment horizontal="center"/>
      <protection/>
    </xf>
    <xf numFmtId="0" fontId="14" fillId="0" borderId="31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3" fontId="14" fillId="0" borderId="41" xfId="0" applyNumberFormat="1" applyFont="1" applyBorder="1" applyAlignment="1">
      <alignment vertical="center"/>
    </xf>
    <xf numFmtId="0" fontId="14" fillId="0" borderId="3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36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2"/>
    </xf>
    <xf numFmtId="0" fontId="8" fillId="0" borderId="32" xfId="57" applyFont="1" applyBorder="1" applyAlignment="1">
      <alignment/>
      <protection/>
    </xf>
    <xf numFmtId="3" fontId="8" fillId="0" borderId="38" xfId="57" applyNumberFormat="1" applyFont="1" applyBorder="1" applyAlignment="1">
      <alignment/>
      <protection/>
    </xf>
    <xf numFmtId="3" fontId="8" fillId="0" borderId="39" xfId="57" applyNumberFormat="1" applyFont="1" applyBorder="1" applyAlignment="1">
      <alignment/>
      <protection/>
    </xf>
    <xf numFmtId="0" fontId="4" fillId="0" borderId="37" xfId="57" applyFont="1" applyBorder="1" applyAlignment="1">
      <alignment/>
      <protection/>
    </xf>
    <xf numFmtId="0" fontId="4" fillId="0" borderId="37" xfId="57" applyFont="1" applyBorder="1" applyAlignment="1">
      <alignment horizontal="center"/>
      <protection/>
    </xf>
    <xf numFmtId="0" fontId="0" fillId="0" borderId="37" xfId="57" applyFont="1" applyBorder="1" applyAlignment="1">
      <alignment horizontal="center" vertical="top" wrapText="1"/>
      <protection/>
    </xf>
    <xf numFmtId="0" fontId="0" fillId="0" borderId="37" xfId="57" applyFont="1" applyBorder="1" applyAlignment="1">
      <alignment horizontal="center"/>
      <protection/>
    </xf>
    <xf numFmtId="0" fontId="14" fillId="0" borderId="40" xfId="0" applyFont="1" applyBorder="1" applyAlignment="1">
      <alignment horizontal="left" vertical="center" indent="2"/>
    </xf>
    <xf numFmtId="3" fontId="16" fillId="0" borderId="42" xfId="0" applyNumberFormat="1" applyFont="1" applyBorder="1" applyAlignment="1">
      <alignment vertical="center"/>
    </xf>
    <xf numFmtId="3" fontId="4" fillId="0" borderId="21" xfId="56" applyNumberFormat="1" applyFont="1" applyBorder="1" applyAlignment="1">
      <alignment/>
      <protection/>
    </xf>
    <xf numFmtId="3" fontId="8" fillId="0" borderId="15" xfId="56" applyNumberFormat="1" applyFont="1" applyBorder="1" applyAlignment="1">
      <alignment/>
      <protection/>
    </xf>
    <xf numFmtId="3" fontId="8" fillId="0" borderId="22" xfId="56" applyNumberFormat="1" applyFont="1" applyBorder="1" applyAlignment="1">
      <alignment/>
      <protection/>
    </xf>
    <xf numFmtId="3" fontId="8" fillId="0" borderId="16" xfId="56" applyNumberFormat="1" applyFont="1" applyBorder="1" applyAlignment="1">
      <alignment/>
      <protection/>
    </xf>
    <xf numFmtId="3" fontId="0" fillId="0" borderId="0" xfId="57" applyNumberFormat="1" applyFont="1" applyAlignment="1">
      <alignment/>
      <protection/>
    </xf>
    <xf numFmtId="3" fontId="7" fillId="0" borderId="12" xfId="57" applyNumberFormat="1" applyFont="1" applyBorder="1" applyAlignment="1">
      <alignment/>
      <protection/>
    </xf>
    <xf numFmtId="3" fontId="7" fillId="0" borderId="10" xfId="56" applyNumberFormat="1" applyFont="1" applyBorder="1">
      <alignment/>
      <protection/>
    </xf>
    <xf numFmtId="3" fontId="7" fillId="0" borderId="10" xfId="56" applyNumberFormat="1" applyFont="1" applyBorder="1" applyAlignment="1">
      <alignment horizontal="right"/>
      <protection/>
    </xf>
    <xf numFmtId="3" fontId="7" fillId="0" borderId="10" xfId="56" applyNumberFormat="1" applyFont="1" applyBorder="1" applyAlignment="1">
      <alignment vertical="top" wrapText="1"/>
      <protection/>
    </xf>
    <xf numFmtId="3" fontId="7" fillId="0" borderId="10" xfId="56" applyNumberFormat="1" applyFont="1" applyBorder="1" applyAlignment="1">
      <alignment/>
      <protection/>
    </xf>
    <xf numFmtId="3" fontId="0" fillId="0" borderId="14" xfId="56" applyNumberFormat="1" applyFont="1" applyBorder="1">
      <alignment/>
      <protection/>
    </xf>
    <xf numFmtId="3" fontId="0" fillId="0" borderId="19" xfId="56" applyNumberFormat="1" applyFont="1" applyBorder="1">
      <alignment/>
      <protection/>
    </xf>
    <xf numFmtId="3" fontId="4" fillId="0" borderId="0" xfId="57" applyNumberFormat="1" applyFont="1" applyAlignment="1">
      <alignment/>
      <protection/>
    </xf>
    <xf numFmtId="3" fontId="16" fillId="0" borderId="0" xfId="0" applyNumberFormat="1" applyFont="1" applyBorder="1" applyAlignment="1">
      <alignment vertical="center"/>
    </xf>
    <xf numFmtId="3" fontId="16" fillId="0" borderId="36" xfId="0" applyNumberFormat="1" applyFont="1" applyBorder="1" applyAlignment="1">
      <alignment vertical="center"/>
    </xf>
    <xf numFmtId="3" fontId="16" fillId="0" borderId="40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vertical="center"/>
    </xf>
    <xf numFmtId="3" fontId="7" fillId="0" borderId="10" xfId="57" applyNumberFormat="1" applyFont="1" applyBorder="1" applyAlignment="1">
      <alignment horizontal="right"/>
      <protection/>
    </xf>
    <xf numFmtId="3" fontId="0" fillId="34" borderId="10" xfId="57" applyNumberFormat="1" applyFont="1" applyFill="1" applyBorder="1" applyAlignment="1">
      <alignment horizontal="left" indent="1"/>
      <protection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/>
    </xf>
    <xf numFmtId="3" fontId="7" fillId="0" borderId="12" xfId="56" applyNumberFormat="1" applyFont="1" applyBorder="1">
      <alignment/>
      <protection/>
    </xf>
    <xf numFmtId="3" fontId="7" fillId="0" borderId="12" xfId="57" applyNumberFormat="1" applyFont="1" applyBorder="1">
      <alignment/>
      <protection/>
    </xf>
    <xf numFmtId="3" fontId="4" fillId="0" borderId="35" xfId="0" applyNumberFormat="1" applyFont="1" applyBorder="1" applyAlignment="1">
      <alignment/>
    </xf>
    <xf numFmtId="3" fontId="3" fillId="0" borderId="13" xfId="56" applyNumberFormat="1" applyFont="1" applyBorder="1">
      <alignment/>
      <protection/>
    </xf>
    <xf numFmtId="3" fontId="0" fillId="0" borderId="16" xfId="56" applyNumberFormat="1" applyFont="1" applyBorder="1" applyAlignment="1">
      <alignment/>
      <protection/>
    </xf>
    <xf numFmtId="0" fontId="8" fillId="0" borderId="15" xfId="56" applyFont="1" applyBorder="1" applyAlignment="1">
      <alignment/>
      <protection/>
    </xf>
    <xf numFmtId="0" fontId="2" fillId="33" borderId="43" xfId="58" applyFont="1" applyFill="1" applyBorder="1" applyAlignment="1">
      <alignment horizontal="center" vertical="center" wrapText="1"/>
      <protection/>
    </xf>
    <xf numFmtId="0" fontId="2" fillId="33" borderId="44" xfId="58" applyFont="1" applyFill="1" applyBorder="1" applyAlignment="1">
      <alignment horizontal="center" vertical="center" wrapText="1"/>
      <protection/>
    </xf>
    <xf numFmtId="3" fontId="0" fillId="0" borderId="27" xfId="56" applyNumberFormat="1" applyFont="1" applyBorder="1" applyAlignment="1">
      <alignment/>
      <protection/>
    </xf>
    <xf numFmtId="0" fontId="4" fillId="0" borderId="33" xfId="56" applyNumberFormat="1" applyFont="1" applyBorder="1" applyAlignment="1">
      <alignment horizontal="center"/>
      <protection/>
    </xf>
    <xf numFmtId="0" fontId="0" fillId="0" borderId="27" xfId="57" applyFont="1" applyBorder="1" applyAlignment="1">
      <alignment/>
      <protection/>
    </xf>
    <xf numFmtId="0" fontId="0" fillId="0" borderId="27" xfId="57" applyFont="1" applyBorder="1" applyAlignment="1">
      <alignment horizontal="left"/>
      <protection/>
    </xf>
    <xf numFmtId="3" fontId="0" fillId="0" borderId="27" xfId="56" applyNumberFormat="1" applyFont="1" applyBorder="1" applyAlignment="1">
      <alignment/>
      <protection/>
    </xf>
    <xf numFmtId="0" fontId="8" fillId="0" borderId="18" xfId="56" applyNumberFormat="1" applyFont="1" applyBorder="1" applyAlignment="1">
      <alignment horizontal="center" vertical="center" wrapText="1"/>
      <protection/>
    </xf>
    <xf numFmtId="0" fontId="8" fillId="0" borderId="14" xfId="56" applyNumberFormat="1" applyFont="1" applyBorder="1" applyAlignment="1">
      <alignment horizontal="center" vertical="center" wrapText="1"/>
      <protection/>
    </xf>
    <xf numFmtId="0" fontId="8" fillId="0" borderId="19" xfId="56" applyNumberFormat="1" applyFont="1" applyBorder="1" applyAlignment="1">
      <alignment horizontal="center" vertical="center" wrapText="1"/>
      <protection/>
    </xf>
    <xf numFmtId="3" fontId="8" fillId="0" borderId="10" xfId="57" applyNumberFormat="1" applyFont="1" applyBorder="1">
      <alignment/>
      <protection/>
    </xf>
    <xf numFmtId="3" fontId="8" fillId="0" borderId="12" xfId="57" applyNumberFormat="1" applyFont="1" applyBorder="1">
      <alignment/>
      <protection/>
    </xf>
    <xf numFmtId="3" fontId="8" fillId="0" borderId="13" xfId="57" applyNumberFormat="1" applyFont="1" applyBorder="1">
      <alignment/>
      <protection/>
    </xf>
    <xf numFmtId="3" fontId="7" fillId="0" borderId="13" xfId="57" applyNumberFormat="1" applyFont="1" applyBorder="1" applyAlignment="1">
      <alignment/>
      <protection/>
    </xf>
    <xf numFmtId="0" fontId="8" fillId="0" borderId="22" xfId="56" applyNumberFormat="1" applyFont="1" applyBorder="1" applyAlignment="1">
      <alignment/>
      <protection/>
    </xf>
    <xf numFmtId="3" fontId="7" fillId="0" borderId="13" xfId="56" applyNumberFormat="1" applyFont="1" applyBorder="1">
      <alignment/>
      <protection/>
    </xf>
    <xf numFmtId="3" fontId="7" fillId="0" borderId="13" xfId="56" applyNumberFormat="1" applyFont="1" applyBorder="1" applyAlignment="1">
      <alignment horizontal="right"/>
      <protection/>
    </xf>
    <xf numFmtId="3" fontId="7" fillId="0" borderId="13" xfId="56" applyNumberFormat="1" applyFont="1" applyBorder="1" applyAlignment="1">
      <alignment/>
      <protection/>
    </xf>
    <xf numFmtId="3" fontId="7" fillId="0" borderId="13" xfId="56" applyNumberFormat="1" applyFont="1" applyBorder="1" applyAlignment="1">
      <alignment vertical="top" wrapText="1"/>
      <protection/>
    </xf>
    <xf numFmtId="3" fontId="4" fillId="0" borderId="13" xfId="57" applyNumberFormat="1" applyFont="1" applyBorder="1">
      <alignment/>
      <protection/>
    </xf>
    <xf numFmtId="3" fontId="7" fillId="0" borderId="13" xfId="57" applyNumberFormat="1" applyFont="1" applyBorder="1">
      <alignment/>
      <protection/>
    </xf>
    <xf numFmtId="3" fontId="4" fillId="0" borderId="21" xfId="57" applyNumberFormat="1" applyFont="1" applyBorder="1" applyAlignment="1">
      <alignment horizontal="right"/>
      <protection/>
    </xf>
    <xf numFmtId="3" fontId="3" fillId="0" borderId="29" xfId="57" applyNumberFormat="1" applyFont="1" applyBorder="1">
      <alignment/>
      <protection/>
    </xf>
    <xf numFmtId="0" fontId="3" fillId="33" borderId="45" xfId="58" applyFont="1" applyFill="1" applyBorder="1" applyAlignment="1">
      <alignment horizontal="center" vertical="center" wrapText="1"/>
      <protection/>
    </xf>
    <xf numFmtId="0" fontId="3" fillId="33" borderId="46" xfId="58" applyFont="1" applyFill="1" applyBorder="1" applyAlignment="1">
      <alignment horizontal="center" vertical="center" wrapText="1"/>
      <protection/>
    </xf>
    <xf numFmtId="3" fontId="4" fillId="0" borderId="13" xfId="57" applyNumberFormat="1" applyFont="1" applyBorder="1" applyAlignment="1">
      <alignment vertical="top" wrapText="1"/>
      <protection/>
    </xf>
    <xf numFmtId="3" fontId="7" fillId="0" borderId="13" xfId="57" applyNumberFormat="1" applyFont="1" applyBorder="1" applyAlignment="1">
      <alignment horizontal="right"/>
      <protection/>
    </xf>
    <xf numFmtId="3" fontId="3" fillId="0" borderId="29" xfId="56" applyNumberFormat="1" applyFont="1" applyBorder="1">
      <alignment/>
      <protection/>
    </xf>
    <xf numFmtId="3" fontId="16" fillId="0" borderId="35" xfId="0" applyNumberFormat="1" applyFont="1" applyBorder="1" applyAlignment="1">
      <alignment vertical="center"/>
    </xf>
    <xf numFmtId="0" fontId="4" fillId="0" borderId="27" xfId="56" applyNumberFormat="1" applyFont="1" applyBorder="1" applyAlignment="1">
      <alignment horizontal="left"/>
      <protection/>
    </xf>
    <xf numFmtId="0" fontId="0" fillId="0" borderId="27" xfId="56" applyNumberFormat="1" applyFont="1" applyBorder="1" applyAlignment="1">
      <alignment horizontal="left" indent="1"/>
      <protection/>
    </xf>
    <xf numFmtId="0" fontId="0" fillId="0" borderId="27" xfId="56" applyNumberFormat="1" applyFont="1" applyBorder="1" applyAlignment="1">
      <alignment horizontal="left" indent="2"/>
      <protection/>
    </xf>
    <xf numFmtId="0" fontId="0" fillId="0" borderId="27" xfId="56" applyNumberFormat="1" applyFont="1" applyBorder="1" applyAlignment="1">
      <alignment horizontal="left" indent="1"/>
      <protection/>
    </xf>
    <xf numFmtId="3" fontId="8" fillId="0" borderId="34" xfId="56" applyNumberFormat="1" applyFont="1" applyBorder="1" applyAlignment="1">
      <alignment/>
      <protection/>
    </xf>
    <xf numFmtId="0" fontId="8" fillId="0" borderId="33" xfId="56" applyNumberFormat="1" applyFont="1" applyBorder="1" applyAlignment="1">
      <alignment horizontal="left" indent="1"/>
      <protection/>
    </xf>
    <xf numFmtId="0" fontId="4" fillId="0" borderId="47" xfId="56" applyNumberFormat="1" applyFont="1" applyBorder="1" applyAlignment="1">
      <alignment horizontal="center"/>
      <protection/>
    </xf>
    <xf numFmtId="3" fontId="4" fillId="0" borderId="20" xfId="56" applyNumberFormat="1" applyFont="1" applyBorder="1">
      <alignment/>
      <protection/>
    </xf>
    <xf numFmtId="3" fontId="4" fillId="0" borderId="27" xfId="56" applyNumberFormat="1" applyFont="1" applyBorder="1">
      <alignment/>
      <protection/>
    </xf>
    <xf numFmtId="3" fontId="7" fillId="0" borderId="27" xfId="56" applyNumberFormat="1" applyFont="1" applyBorder="1">
      <alignment/>
      <protection/>
    </xf>
    <xf numFmtId="3" fontId="0" fillId="0" borderId="27" xfId="56" applyNumberFormat="1" applyFont="1" applyBorder="1">
      <alignment/>
      <protection/>
    </xf>
    <xf numFmtId="3" fontId="8" fillId="0" borderId="27" xfId="56" applyNumberFormat="1" applyFont="1" applyBorder="1">
      <alignment/>
      <protection/>
    </xf>
    <xf numFmtId="3" fontId="4" fillId="0" borderId="33" xfId="56" applyNumberFormat="1" applyFont="1" applyBorder="1">
      <alignment/>
      <protection/>
    </xf>
    <xf numFmtId="0" fontId="4" fillId="0" borderId="27" xfId="57" applyFont="1" applyBorder="1">
      <alignment/>
      <protection/>
    </xf>
    <xf numFmtId="0" fontId="0" fillId="0" borderId="27" xfId="57" applyFont="1" applyBorder="1" applyAlignment="1">
      <alignment horizontal="left" indent="1"/>
      <protection/>
    </xf>
    <xf numFmtId="0" fontId="4" fillId="0" borderId="27" xfId="57" applyFont="1" applyBorder="1" applyAlignment="1">
      <alignment horizontal="left" indent="1"/>
      <protection/>
    </xf>
    <xf numFmtId="0" fontId="4" fillId="0" borderId="31" xfId="57" applyFont="1" applyBorder="1" applyAlignment="1">
      <alignment horizontal="left"/>
      <protection/>
    </xf>
    <xf numFmtId="0" fontId="0" fillId="0" borderId="31" xfId="57" applyFont="1" applyBorder="1" applyAlignment="1">
      <alignment horizontal="left" indent="1"/>
      <protection/>
    </xf>
    <xf numFmtId="0" fontId="0" fillId="0" borderId="27" xfId="57" applyFont="1" applyBorder="1" applyAlignment="1">
      <alignment horizontal="left" indent="1"/>
      <protection/>
    </xf>
    <xf numFmtId="0" fontId="4" fillId="0" borderId="27" xfId="57" applyFont="1" applyBorder="1" applyAlignment="1">
      <alignment horizontal="left"/>
      <protection/>
    </xf>
    <xf numFmtId="3" fontId="0" fillId="0" borderId="27" xfId="57" applyNumberFormat="1" applyFont="1" applyBorder="1" applyAlignment="1">
      <alignment horizontal="left" indent="1"/>
      <protection/>
    </xf>
    <xf numFmtId="3" fontId="0" fillId="0" borderId="27" xfId="57" applyNumberFormat="1" applyFont="1" applyBorder="1" applyAlignment="1">
      <alignment horizontal="left" indent="2"/>
      <protection/>
    </xf>
    <xf numFmtId="3" fontId="4" fillId="0" borderId="27" xfId="57" applyNumberFormat="1" applyFont="1" applyBorder="1" applyAlignment="1">
      <alignment horizontal="left" indent="1"/>
      <protection/>
    </xf>
    <xf numFmtId="0" fontId="8" fillId="0" borderId="32" xfId="56" applyNumberFormat="1" applyFont="1" applyBorder="1" applyAlignment="1">
      <alignment horizontal="left" indent="1"/>
      <protection/>
    </xf>
    <xf numFmtId="0" fontId="4" fillId="0" borderId="47" xfId="56" applyNumberFormat="1" applyFont="1" applyBorder="1" applyAlignment="1">
      <alignment horizontal="center"/>
      <protection/>
    </xf>
    <xf numFmtId="3" fontId="4" fillId="0" borderId="13" xfId="57" applyNumberFormat="1" applyFont="1" applyBorder="1" applyAlignment="1">
      <alignment horizontal="right"/>
      <protection/>
    </xf>
    <xf numFmtId="3" fontId="4" fillId="0" borderId="17" xfId="57" applyNumberFormat="1" applyFont="1" applyBorder="1" applyAlignment="1">
      <alignment horizontal="right"/>
      <protection/>
    </xf>
    <xf numFmtId="3" fontId="3" fillId="0" borderId="29" xfId="57" applyNumberFormat="1" applyFont="1" applyBorder="1" applyAlignment="1">
      <alignment/>
      <protection/>
    </xf>
    <xf numFmtId="0" fontId="2" fillId="33" borderId="48" xfId="58" applyFont="1" applyFill="1" applyBorder="1" applyAlignment="1">
      <alignment horizontal="center" vertical="center" wrapText="1"/>
      <protection/>
    </xf>
    <xf numFmtId="0" fontId="2" fillId="33" borderId="49" xfId="58" applyFont="1" applyFill="1" applyBorder="1" applyAlignment="1">
      <alignment horizontal="center" vertical="center" wrapText="1"/>
      <protection/>
    </xf>
    <xf numFmtId="3" fontId="4" fillId="0" borderId="0" xfId="56" applyNumberFormat="1" applyFont="1" applyBorder="1">
      <alignment/>
      <protection/>
    </xf>
    <xf numFmtId="3" fontId="0" fillId="0" borderId="0" xfId="57" applyNumberFormat="1" applyFont="1" applyBorder="1" applyAlignment="1">
      <alignment/>
      <protection/>
    </xf>
    <xf numFmtId="3" fontId="3" fillId="0" borderId="0" xfId="56" applyNumberFormat="1" applyFont="1" applyBorder="1">
      <alignment/>
      <protection/>
    </xf>
    <xf numFmtId="3" fontId="2" fillId="0" borderId="0" xfId="56" applyNumberFormat="1" applyFont="1">
      <alignment/>
      <protection/>
    </xf>
    <xf numFmtId="9" fontId="0" fillId="0" borderId="0" xfId="57" applyNumberFormat="1" applyFont="1">
      <alignment/>
      <protection/>
    </xf>
    <xf numFmtId="3" fontId="8" fillId="0" borderId="41" xfId="56" applyNumberFormat="1" applyFont="1" applyBorder="1" applyAlignment="1">
      <alignment/>
      <protection/>
    </xf>
    <xf numFmtId="3" fontId="0" fillId="0" borderId="35" xfId="57" applyNumberFormat="1" applyFont="1" applyBorder="1" applyAlignment="1">
      <alignment/>
      <protection/>
    </xf>
    <xf numFmtId="0" fontId="8" fillId="0" borderId="24" xfId="56" applyFont="1" applyBorder="1" applyAlignment="1">
      <alignment horizontal="center" vertical="center" wrapText="1"/>
      <protection/>
    </xf>
    <xf numFmtId="0" fontId="8" fillId="0" borderId="30" xfId="56" applyNumberFormat="1" applyFont="1" applyBorder="1" applyAlignment="1">
      <alignment horizontal="center" vertical="center" wrapText="1"/>
      <protection/>
    </xf>
    <xf numFmtId="0" fontId="8" fillId="0" borderId="30" xfId="56" applyFont="1" applyBorder="1" applyAlignment="1">
      <alignment horizontal="center" vertical="center" wrapText="1"/>
      <protection/>
    </xf>
    <xf numFmtId="0" fontId="8" fillId="0" borderId="29" xfId="56" applyNumberFormat="1" applyFont="1" applyBorder="1" applyAlignment="1">
      <alignment horizontal="center" vertical="center" wrapText="1"/>
      <protection/>
    </xf>
    <xf numFmtId="0" fontId="4" fillId="0" borderId="35" xfId="57" applyFont="1" applyBorder="1">
      <alignment/>
      <protection/>
    </xf>
    <xf numFmtId="3" fontId="4" fillId="0" borderId="35" xfId="56" applyNumberFormat="1" applyFont="1" applyBorder="1">
      <alignment/>
      <protection/>
    </xf>
    <xf numFmtId="3" fontId="4" fillId="0" borderId="39" xfId="56" applyNumberFormat="1" applyFont="1" applyBorder="1">
      <alignment/>
      <protection/>
    </xf>
    <xf numFmtId="3" fontId="8" fillId="0" borderId="50" xfId="57" applyNumberFormat="1" applyFont="1" applyBorder="1">
      <alignment/>
      <protection/>
    </xf>
    <xf numFmtId="3" fontId="4" fillId="0" borderId="35" xfId="56" applyNumberFormat="1" applyFont="1" applyBorder="1" applyAlignment="1">
      <alignment/>
      <protection/>
    </xf>
    <xf numFmtId="3" fontId="4" fillId="0" borderId="51" xfId="56" applyNumberFormat="1" applyFont="1" applyBorder="1" applyAlignment="1">
      <alignment/>
      <protection/>
    </xf>
    <xf numFmtId="0" fontId="8" fillId="0" borderId="47" xfId="56" applyNumberFormat="1" applyFont="1" applyBorder="1" applyAlignment="1">
      <alignment horizontal="center" vertical="center" wrapText="1"/>
      <protection/>
    </xf>
    <xf numFmtId="0" fontId="8" fillId="0" borderId="52" xfId="56" applyNumberFormat="1" applyFont="1" applyBorder="1" applyAlignment="1">
      <alignment horizontal="center" vertical="center" wrapText="1"/>
      <protection/>
    </xf>
    <xf numFmtId="0" fontId="8" fillId="0" borderId="53" xfId="56" applyNumberFormat="1" applyFont="1" applyBorder="1" applyAlignment="1">
      <alignment horizontal="center" vertical="center" wrapText="1"/>
      <protection/>
    </xf>
    <xf numFmtId="3" fontId="8" fillId="0" borderId="54" xfId="56" applyNumberFormat="1" applyFont="1" applyBorder="1" applyAlignment="1">
      <alignment/>
      <protection/>
    </xf>
    <xf numFmtId="0" fontId="3" fillId="0" borderId="54" xfId="57" applyFont="1" applyBorder="1" applyAlignment="1">
      <alignment horizontal="left"/>
      <protection/>
    </xf>
    <xf numFmtId="3" fontId="4" fillId="0" borderId="54" xfId="57" applyNumberFormat="1" applyFont="1" applyBorder="1" applyAlignment="1">
      <alignment/>
      <protection/>
    </xf>
    <xf numFmtId="3" fontId="4" fillId="0" borderId="54" xfId="56" applyNumberFormat="1" applyFont="1" applyBorder="1">
      <alignment/>
      <protection/>
    </xf>
    <xf numFmtId="3" fontId="4" fillId="0" borderId="55" xfId="56" applyNumberFormat="1" applyFont="1" applyBorder="1">
      <alignment/>
      <protection/>
    </xf>
    <xf numFmtId="3" fontId="11" fillId="0" borderId="56" xfId="57" applyNumberFormat="1" applyFont="1" applyBorder="1">
      <alignment/>
      <protection/>
    </xf>
    <xf numFmtId="0" fontId="4" fillId="0" borderId="54" xfId="57" applyFont="1" applyBorder="1">
      <alignment/>
      <protection/>
    </xf>
    <xf numFmtId="3" fontId="4" fillId="0" borderId="54" xfId="56" applyNumberFormat="1" applyFont="1" applyBorder="1" applyAlignment="1">
      <alignment/>
      <protection/>
    </xf>
    <xf numFmtId="3" fontId="4" fillId="0" borderId="55" xfId="56" applyNumberFormat="1" applyFont="1" applyBorder="1" applyAlignment="1">
      <alignment/>
      <protection/>
    </xf>
    <xf numFmtId="3" fontId="8" fillId="0" borderId="0" xfId="57" applyNumberFormat="1" applyFont="1" applyBorder="1">
      <alignment/>
      <protection/>
    </xf>
    <xf numFmtId="3" fontId="4" fillId="0" borderId="0" xfId="56" applyNumberFormat="1" applyFont="1" applyBorder="1" applyAlignment="1">
      <alignment/>
      <protection/>
    </xf>
    <xf numFmtId="3" fontId="4" fillId="0" borderId="0" xfId="57" applyNumberFormat="1" applyFont="1" applyBorder="1">
      <alignment/>
      <protection/>
    </xf>
    <xf numFmtId="3" fontId="0" fillId="0" borderId="35" xfId="57" applyNumberFormat="1" applyFont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0" fontId="8" fillId="0" borderId="38" xfId="56" applyNumberFormat="1" applyFont="1" applyBorder="1" applyAlignment="1">
      <alignment horizontal="center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57" xfId="56" applyFont="1" applyBorder="1" applyAlignment="1">
      <alignment horizontal="center" vertical="center" wrapText="1"/>
      <protection/>
    </xf>
    <xf numFmtId="0" fontId="3" fillId="0" borderId="58" xfId="56" applyFont="1" applyBorder="1" applyAlignment="1">
      <alignment horizontal="center" vertical="center" wrapText="1"/>
      <protection/>
    </xf>
    <xf numFmtId="0" fontId="3" fillId="0" borderId="59" xfId="56" applyNumberFormat="1" applyFont="1" applyBorder="1" applyAlignment="1">
      <alignment horizontal="center" vertical="center" wrapText="1"/>
      <protection/>
    </xf>
    <xf numFmtId="0" fontId="3" fillId="0" borderId="26" xfId="56" applyNumberFormat="1" applyFont="1" applyBorder="1" applyAlignment="1">
      <alignment horizontal="center" vertical="center" wrapText="1"/>
      <protection/>
    </xf>
    <xf numFmtId="0" fontId="2" fillId="0" borderId="28" xfId="57" applyFont="1" applyBorder="1" applyAlignment="1">
      <alignment wrapText="1"/>
      <protection/>
    </xf>
    <xf numFmtId="0" fontId="3" fillId="33" borderId="59" xfId="58" applyFont="1" applyFill="1" applyBorder="1" applyAlignment="1">
      <alignment horizontal="center" vertical="center" wrapText="1"/>
      <protection/>
    </xf>
    <xf numFmtId="0" fontId="3" fillId="33" borderId="60" xfId="58" applyFont="1" applyFill="1" applyBorder="1" applyAlignment="1">
      <alignment horizontal="center" vertical="center" wrapText="1"/>
      <protection/>
    </xf>
    <xf numFmtId="0" fontId="3" fillId="33" borderId="61" xfId="58" applyFont="1" applyFill="1" applyBorder="1" applyAlignment="1">
      <alignment horizontal="center" vertical="center" wrapText="1"/>
      <protection/>
    </xf>
    <xf numFmtId="0" fontId="3" fillId="0" borderId="45" xfId="56" applyNumberFormat="1" applyFont="1" applyBorder="1" applyAlignment="1">
      <alignment horizontal="center" vertical="center" wrapText="1"/>
      <protection/>
    </xf>
    <xf numFmtId="0" fontId="4" fillId="0" borderId="62" xfId="0" applyFont="1" applyBorder="1" applyAlignment="1">
      <alignment horizontal="center" vertical="center" wrapText="1"/>
    </xf>
    <xf numFmtId="0" fontId="3" fillId="0" borderId="43" xfId="56" applyFont="1" applyBorder="1" applyAlignment="1">
      <alignment horizontal="center" vertical="center" wrapText="1"/>
      <protection/>
    </xf>
    <xf numFmtId="0" fontId="3" fillId="0" borderId="37" xfId="56" applyNumberFormat="1" applyFont="1" applyBorder="1" applyAlignment="1">
      <alignment horizontal="center" vertical="center" wrapText="1"/>
      <protection/>
    </xf>
    <xf numFmtId="0" fontId="3" fillId="0" borderId="63" xfId="56" applyNumberFormat="1" applyFont="1" applyBorder="1" applyAlignment="1">
      <alignment horizontal="center" vertical="center" wrapText="1"/>
      <protection/>
    </xf>
    <xf numFmtId="0" fontId="3" fillId="33" borderId="57" xfId="58" applyFont="1" applyFill="1" applyBorder="1" applyAlignment="1">
      <alignment horizontal="center" vertical="center" wrapText="1"/>
      <protection/>
    </xf>
    <xf numFmtId="0" fontId="3" fillId="33" borderId="45" xfId="58" applyFont="1" applyFill="1" applyBorder="1" applyAlignment="1">
      <alignment horizontal="center" vertical="center" wrapText="1"/>
      <protection/>
    </xf>
    <xf numFmtId="0" fontId="3" fillId="33" borderId="46" xfId="58" applyFont="1" applyFill="1" applyBorder="1" applyAlignment="1">
      <alignment horizontal="center" vertical="center" wrapText="1"/>
      <protection/>
    </xf>
    <xf numFmtId="0" fontId="3" fillId="33" borderId="64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3" borderId="36" xfId="58" applyFont="1" applyFill="1" applyBorder="1" applyAlignment="1">
      <alignment horizontal="center" vertical="center" wrapText="1"/>
      <protection/>
    </xf>
    <xf numFmtId="0" fontId="3" fillId="33" borderId="43" xfId="58" applyFont="1" applyFill="1" applyBorder="1" applyAlignment="1">
      <alignment horizontal="center" vertical="center" wrapText="1"/>
      <protection/>
    </xf>
    <xf numFmtId="0" fontId="3" fillId="33" borderId="44" xfId="58" applyFont="1" applyFill="1" applyBorder="1" applyAlignment="1">
      <alignment horizontal="center" vertical="center" wrapText="1"/>
      <protection/>
    </xf>
    <xf numFmtId="0" fontId="4" fillId="33" borderId="65" xfId="58" applyFont="1" applyFill="1" applyBorder="1" applyAlignment="1">
      <alignment horizontal="center" vertical="center" wrapText="1"/>
      <protection/>
    </xf>
    <xf numFmtId="0" fontId="4" fillId="33" borderId="60" xfId="58" applyFont="1" applyFill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23" xfId="56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3" fillId="0" borderId="16" xfId="56" applyNumberFormat="1" applyFont="1" applyBorder="1" applyAlignment="1">
      <alignment horizontal="center" vertical="center" wrapText="1"/>
      <protection/>
    </xf>
    <xf numFmtId="0" fontId="3" fillId="0" borderId="17" xfId="56" applyNumberFormat="1" applyFont="1" applyBorder="1" applyAlignment="1">
      <alignment horizontal="center" vertical="center" wrapText="1"/>
      <protection/>
    </xf>
    <xf numFmtId="0" fontId="3" fillId="0" borderId="13" xfId="56" applyNumberFormat="1" applyFont="1" applyBorder="1" applyAlignment="1">
      <alignment horizontal="center" vertical="center" wrapText="1"/>
      <protection/>
    </xf>
    <xf numFmtId="0" fontId="4" fillId="33" borderId="43" xfId="58" applyFont="1" applyFill="1" applyBorder="1" applyAlignment="1">
      <alignment horizontal="center" vertical="center" wrapText="1"/>
      <protection/>
    </xf>
    <xf numFmtId="0" fontId="4" fillId="33" borderId="44" xfId="58" applyFont="1" applyFill="1" applyBorder="1" applyAlignment="1">
      <alignment horizontal="center" vertical="center" wrapText="1"/>
      <protection/>
    </xf>
    <xf numFmtId="0" fontId="4" fillId="33" borderId="62" xfId="58" applyFont="1" applyFill="1" applyBorder="1" applyAlignment="1">
      <alignment horizontal="center" vertical="center" wrapText="1"/>
      <protection/>
    </xf>
    <xf numFmtId="0" fontId="4" fillId="33" borderId="17" xfId="58" applyFont="1" applyFill="1" applyBorder="1" applyAlignment="1">
      <alignment horizontal="center" vertical="center" wrapText="1"/>
      <protection/>
    </xf>
    <xf numFmtId="0" fontId="4" fillId="33" borderId="66" xfId="58" applyFont="1" applyFill="1" applyBorder="1" applyAlignment="1">
      <alignment horizontal="center" vertical="center" wrapText="1"/>
      <protection/>
    </xf>
    <xf numFmtId="0" fontId="4" fillId="33" borderId="57" xfId="58" applyFont="1" applyFill="1" applyBorder="1" applyAlignment="1">
      <alignment horizontal="center" vertical="center" wrapText="1"/>
      <protection/>
    </xf>
    <xf numFmtId="0" fontId="4" fillId="33" borderId="45" xfId="58" applyFont="1" applyFill="1" applyBorder="1" applyAlignment="1">
      <alignment horizontal="center" vertical="center" wrapText="1"/>
      <protection/>
    </xf>
    <xf numFmtId="0" fontId="4" fillId="33" borderId="64" xfId="58" applyFont="1" applyFill="1" applyBorder="1" applyAlignment="1">
      <alignment horizontal="center" vertical="center" wrapText="1"/>
      <protection/>
    </xf>
    <xf numFmtId="0" fontId="4" fillId="33" borderId="0" xfId="58" applyFont="1" applyFill="1" applyBorder="1" applyAlignment="1">
      <alignment horizontal="center" vertical="center" wrapText="1"/>
      <protection/>
    </xf>
    <xf numFmtId="0" fontId="4" fillId="33" borderId="36" xfId="58" applyFont="1" applyFill="1" applyBorder="1" applyAlignment="1">
      <alignment horizontal="center" vertical="center" wrapText="1"/>
      <protection/>
    </xf>
    <xf numFmtId="0" fontId="4" fillId="33" borderId="67" xfId="58" applyFont="1" applyFill="1" applyBorder="1" applyAlignment="1">
      <alignment horizontal="center" vertical="center" wrapText="1"/>
      <protection/>
    </xf>
    <xf numFmtId="0" fontId="4" fillId="33" borderId="68" xfId="58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vertical="top" wrapText="1"/>
      <protection/>
    </xf>
    <xf numFmtId="0" fontId="2" fillId="0" borderId="28" xfId="57" applyFont="1" applyBorder="1" applyAlignment="1" quotePrefix="1">
      <alignment vertical="top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57" applyFont="1" applyBorder="1" applyAlignment="1">
      <alignment vertical="top" wrapText="1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4" xfId="56" applyNumberFormat="1" applyFont="1" applyBorder="1" applyAlignment="1">
      <alignment horizontal="center" vertical="center" wrapText="1"/>
      <protection/>
    </xf>
    <xf numFmtId="0" fontId="3" fillId="0" borderId="11" xfId="56" applyNumberFormat="1" applyFont="1" applyBorder="1" applyAlignment="1">
      <alignment horizontal="center" vertical="center" wrapText="1"/>
      <protection/>
    </xf>
    <xf numFmtId="0" fontId="3" fillId="33" borderId="14" xfId="58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 quotePrefix="1">
      <alignment vertical="top" wrapText="1"/>
      <protection/>
    </xf>
    <xf numFmtId="0" fontId="16" fillId="0" borderId="2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" fillId="0" borderId="0" xfId="57" applyFont="1" applyBorder="1" applyAlignment="1">
      <alignment wrapText="1"/>
      <protection/>
    </xf>
    <xf numFmtId="0" fontId="3" fillId="0" borderId="0" xfId="0" applyFont="1" applyAlignment="1">
      <alignment horizontal="center"/>
    </xf>
    <xf numFmtId="0" fontId="3" fillId="0" borderId="57" xfId="56" applyNumberFormat="1" applyFont="1" applyBorder="1" applyAlignment="1">
      <alignment horizontal="center" vertical="center" wrapText="1"/>
      <protection/>
    </xf>
    <xf numFmtId="0" fontId="3" fillId="0" borderId="58" xfId="56" applyNumberFormat="1" applyFont="1" applyBorder="1" applyAlignment="1">
      <alignment horizontal="center" vertical="center" wrapText="1"/>
      <protection/>
    </xf>
    <xf numFmtId="0" fontId="0" fillId="33" borderId="45" xfId="58" applyFont="1" applyFill="1" applyBorder="1" applyAlignment="1">
      <alignment horizontal="center" textRotation="90" wrapText="1"/>
      <protection/>
    </xf>
    <xf numFmtId="0" fontId="0" fillId="33" borderId="44" xfId="58" applyFont="1" applyFill="1" applyBorder="1" applyAlignment="1">
      <alignment horizontal="center" textRotation="90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34" xfId="56" applyNumberFormat="1" applyFont="1" applyBorder="1" applyAlignment="1">
      <alignment horizontal="center" vertical="center" wrapText="1"/>
      <protection/>
    </xf>
    <xf numFmtId="0" fontId="3" fillId="0" borderId="32" xfId="56" applyNumberFormat="1" applyFont="1" applyBorder="1" applyAlignment="1">
      <alignment horizontal="center" vertical="center" wrapText="1"/>
      <protection/>
    </xf>
    <xf numFmtId="0" fontId="3" fillId="0" borderId="69" xfId="56" applyNumberFormat="1" applyFont="1" applyBorder="1" applyAlignment="1">
      <alignment horizontal="center" vertical="center" wrapText="1"/>
      <protection/>
    </xf>
    <xf numFmtId="0" fontId="3" fillId="0" borderId="70" xfId="56" applyNumberFormat="1" applyFont="1" applyBorder="1" applyAlignment="1">
      <alignment horizontal="center" vertical="center" wrapText="1"/>
      <protection/>
    </xf>
    <xf numFmtId="0" fontId="0" fillId="33" borderId="61" xfId="58" applyFont="1" applyFill="1" applyBorder="1" applyAlignment="1">
      <alignment horizontal="center" textRotation="90" wrapText="1"/>
      <protection/>
    </xf>
    <xf numFmtId="0" fontId="0" fillId="33" borderId="36" xfId="58" applyFont="1" applyFill="1" applyBorder="1" applyAlignment="1">
      <alignment horizontal="center" textRotation="90" wrapText="1"/>
      <protection/>
    </xf>
    <xf numFmtId="0" fontId="3" fillId="0" borderId="0" xfId="56" applyFont="1" applyAlignment="1">
      <alignment horizontal="center" vertical="center" wrapText="1"/>
      <protection/>
    </xf>
    <xf numFmtId="0" fontId="0" fillId="33" borderId="46" xfId="58" applyFont="1" applyFill="1" applyBorder="1" applyAlignment="1">
      <alignment horizontal="center" textRotation="90" wrapText="1"/>
      <protection/>
    </xf>
    <xf numFmtId="0" fontId="0" fillId="33" borderId="62" xfId="58" applyFont="1" applyFill="1" applyBorder="1" applyAlignment="1">
      <alignment horizontal="center" textRotation="90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3.a.sz.mell.02" xfId="56"/>
    <cellStyle name="Normál_E.i.mód.02.6" xfId="57"/>
    <cellStyle name="Normál_Munkafüzet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0"/>
  <sheetViews>
    <sheetView tabSelected="1" zoomScalePageLayoutView="0" workbookViewId="0" topLeftCell="A1">
      <selection activeCell="A3" sqref="A3"/>
    </sheetView>
  </sheetViews>
  <sheetFormatPr defaultColWidth="10.625" defaultRowHeight="12.75"/>
  <cols>
    <col min="1" max="1" width="10.625" style="1" customWidth="1"/>
    <col min="2" max="2" width="5.875" style="13" customWidth="1"/>
    <col min="3" max="3" width="44.875" style="1" customWidth="1"/>
    <col min="4" max="4" width="11.875" style="1" customWidth="1"/>
    <col min="5" max="5" width="11.875" style="1" hidden="1" customWidth="1"/>
    <col min="6" max="7" width="11.875" style="1" customWidth="1"/>
    <col min="8" max="8" width="2.875" style="1" customWidth="1"/>
    <col min="9" max="16384" width="10.625" style="1" customWidth="1"/>
  </cols>
  <sheetData>
    <row r="3" spans="4:7" ht="15.75">
      <c r="D3" s="10"/>
      <c r="E3" s="10"/>
      <c r="F3" s="10"/>
      <c r="G3" s="10"/>
    </row>
    <row r="4" spans="2:7" s="22" customFormat="1" ht="31.5" customHeight="1" thickBot="1">
      <c r="B4" s="453" t="s">
        <v>335</v>
      </c>
      <c r="C4" s="453"/>
      <c r="D4" s="25"/>
      <c r="E4" s="25"/>
      <c r="F4" s="25"/>
      <c r="G4" s="25" t="s">
        <v>349</v>
      </c>
    </row>
    <row r="5" spans="2:7" s="15" customFormat="1" ht="18" customHeight="1">
      <c r="B5" s="449" t="s">
        <v>18</v>
      </c>
      <c r="C5" s="451" t="s">
        <v>79</v>
      </c>
      <c r="D5" s="454" t="s">
        <v>414</v>
      </c>
      <c r="E5" s="455"/>
      <c r="F5" s="456"/>
      <c r="G5" s="447" t="s">
        <v>415</v>
      </c>
    </row>
    <row r="6" spans="2:7" s="26" customFormat="1" ht="28.5" customHeight="1" thickBot="1">
      <c r="B6" s="450"/>
      <c r="C6" s="452"/>
      <c r="D6" s="107" t="s">
        <v>113</v>
      </c>
      <c r="E6" s="107" t="s">
        <v>326</v>
      </c>
      <c r="F6" s="107" t="s">
        <v>350</v>
      </c>
      <c r="G6" s="448"/>
    </row>
    <row r="7" spans="2:7" s="75" customFormat="1" ht="11.25">
      <c r="B7" s="87"/>
      <c r="C7" s="86"/>
      <c r="D7" s="96"/>
      <c r="E7" s="96"/>
      <c r="F7" s="96"/>
      <c r="G7" s="74"/>
    </row>
    <row r="8" spans="2:7" s="50" customFormat="1" ht="15" customHeight="1">
      <c r="B8" s="112" t="s">
        <v>170</v>
      </c>
      <c r="C8" s="84"/>
      <c r="D8" s="33"/>
      <c r="E8" s="33"/>
      <c r="F8" s="33"/>
      <c r="G8" s="51"/>
    </row>
    <row r="9" spans="2:7" s="27" customFormat="1" ht="15" customHeight="1">
      <c r="B9" s="52" t="s">
        <v>19</v>
      </c>
      <c r="C9" s="66" t="s">
        <v>2</v>
      </c>
      <c r="D9" s="102">
        <v>231975</v>
      </c>
      <c r="E9" s="102"/>
      <c r="F9" s="102">
        <v>206797</v>
      </c>
      <c r="G9" s="55">
        <v>227125</v>
      </c>
    </row>
    <row r="10" spans="2:7" s="27" customFormat="1" ht="15" customHeight="1">
      <c r="B10" s="52" t="s">
        <v>20</v>
      </c>
      <c r="C10" s="24" t="s">
        <v>47</v>
      </c>
      <c r="D10" s="102">
        <v>1016748</v>
      </c>
      <c r="E10" s="102"/>
      <c r="F10" s="102">
        <v>853249</v>
      </c>
      <c r="G10" s="55">
        <v>460293</v>
      </c>
    </row>
    <row r="11" spans="2:7" s="27" customFormat="1" ht="15" customHeight="1">
      <c r="B11" s="52" t="s">
        <v>21</v>
      </c>
      <c r="C11" s="24" t="s">
        <v>165</v>
      </c>
      <c r="D11" s="102">
        <v>9700</v>
      </c>
      <c r="E11" s="102"/>
      <c r="F11" s="102">
        <v>4036</v>
      </c>
      <c r="G11" s="55">
        <v>5500</v>
      </c>
    </row>
    <row r="12" spans="2:7" s="27" customFormat="1" ht="15" customHeight="1">
      <c r="B12" s="52" t="s">
        <v>22</v>
      </c>
      <c r="C12" s="24" t="s">
        <v>49</v>
      </c>
      <c r="D12" s="102">
        <v>780216</v>
      </c>
      <c r="E12" s="102"/>
      <c r="F12" s="102">
        <v>984773</v>
      </c>
      <c r="G12" s="55">
        <v>605944</v>
      </c>
    </row>
    <row r="13" spans="2:7" s="27" customFormat="1" ht="15" customHeight="1">
      <c r="B13" s="52" t="s">
        <v>23</v>
      </c>
      <c r="C13" s="24" t="s">
        <v>129</v>
      </c>
      <c r="D13" s="102">
        <f>850+9130</f>
        <v>9980</v>
      </c>
      <c r="E13" s="102"/>
      <c r="F13" s="102">
        <v>919</v>
      </c>
      <c r="G13" s="55">
        <v>1000</v>
      </c>
    </row>
    <row r="14" spans="2:7" s="147" customFormat="1" ht="15" customHeight="1">
      <c r="B14" s="148">
        <v>1</v>
      </c>
      <c r="C14" s="95" t="s">
        <v>241</v>
      </c>
      <c r="D14" s="149">
        <v>-232804</v>
      </c>
      <c r="E14" s="149"/>
      <c r="F14" s="149">
        <v>-223674</v>
      </c>
      <c r="G14" s="150">
        <v>-230573</v>
      </c>
    </row>
    <row r="15" spans="2:7" s="23" customFormat="1" ht="15" customHeight="1">
      <c r="B15" s="42"/>
      <c r="C15" s="49" t="s">
        <v>207</v>
      </c>
      <c r="D15" s="103">
        <f>SUM(D9:D14)</f>
        <v>1815815</v>
      </c>
      <c r="E15" s="103">
        <f>SUM(E9:E14)</f>
        <v>0</v>
      </c>
      <c r="F15" s="103">
        <f>SUM(F9:F14)</f>
        <v>1826100</v>
      </c>
      <c r="G15" s="45">
        <f>SUM(G9:G14)</f>
        <v>1069289</v>
      </c>
    </row>
    <row r="16" spans="2:7" s="27" customFormat="1" ht="15" customHeight="1">
      <c r="B16" s="52" t="s">
        <v>24</v>
      </c>
      <c r="C16" s="46" t="s">
        <v>214</v>
      </c>
      <c r="D16" s="102">
        <v>283296</v>
      </c>
      <c r="E16" s="102"/>
      <c r="F16" s="102">
        <v>352607</v>
      </c>
      <c r="G16" s="55"/>
    </row>
    <row r="17" spans="2:7" s="122" customFormat="1" ht="15" customHeight="1">
      <c r="B17" s="119" t="s">
        <v>25</v>
      </c>
      <c r="C17" s="123" t="s">
        <v>133</v>
      </c>
      <c r="D17" s="120"/>
      <c r="E17" s="120"/>
      <c r="F17" s="120"/>
      <c r="G17" s="121">
        <v>100000</v>
      </c>
    </row>
    <row r="18" spans="2:7" s="122" customFormat="1" ht="15" customHeight="1">
      <c r="B18" s="145" t="s">
        <v>26</v>
      </c>
      <c r="C18" s="146" t="s">
        <v>136</v>
      </c>
      <c r="D18" s="120"/>
      <c r="E18" s="120"/>
      <c r="F18" s="120"/>
      <c r="G18" s="121"/>
    </row>
    <row r="19" spans="2:7" s="23" customFormat="1" ht="15" customHeight="1">
      <c r="B19" s="42"/>
      <c r="C19" s="49" t="s">
        <v>208</v>
      </c>
      <c r="D19" s="103">
        <f>SUM(D17:D18)</f>
        <v>0</v>
      </c>
      <c r="E19" s="103">
        <f>SUM(E17:E18)</f>
        <v>0</v>
      </c>
      <c r="F19" s="103">
        <f>SUM(F17:F18)</f>
        <v>0</v>
      </c>
      <c r="G19" s="45">
        <f>SUM(G17:G18)</f>
        <v>100000</v>
      </c>
    </row>
    <row r="20" spans="2:7" s="27" customFormat="1" ht="15" customHeight="1">
      <c r="B20" s="52" t="s">
        <v>27</v>
      </c>
      <c r="C20" s="24" t="s">
        <v>138</v>
      </c>
      <c r="D20" s="102">
        <v>0</v>
      </c>
      <c r="E20" s="102">
        <v>0</v>
      </c>
      <c r="F20" s="102">
        <v>0</v>
      </c>
      <c r="G20" s="55">
        <v>0</v>
      </c>
    </row>
    <row r="21" spans="2:7" s="23" customFormat="1" ht="15" customHeight="1">
      <c r="B21" s="36"/>
      <c r="C21" s="182" t="s">
        <v>279</v>
      </c>
      <c r="D21" s="103">
        <f>D15+D19+D16</f>
        <v>2099111</v>
      </c>
      <c r="E21" s="103">
        <f>E15+E19+E16</f>
        <v>0</v>
      </c>
      <c r="F21" s="103">
        <f>F15+F19+F16</f>
        <v>2178707</v>
      </c>
      <c r="G21" s="45">
        <f>G15+G19+G16</f>
        <v>1169289</v>
      </c>
    </row>
    <row r="22" spans="2:7" s="27" customFormat="1" ht="15" customHeight="1">
      <c r="B22" s="52"/>
      <c r="C22" s="24" t="s">
        <v>322</v>
      </c>
      <c r="D22" s="102">
        <v>0</v>
      </c>
      <c r="E22" s="102">
        <v>0</v>
      </c>
      <c r="F22" s="102">
        <v>0</v>
      </c>
      <c r="G22" s="55">
        <v>0</v>
      </c>
    </row>
    <row r="23" spans="2:7" s="131" customFormat="1" ht="18" customHeight="1" thickBot="1">
      <c r="B23" s="128"/>
      <c r="C23" s="127" t="s">
        <v>179</v>
      </c>
      <c r="D23" s="129">
        <f>D21+D22</f>
        <v>2099111</v>
      </c>
      <c r="E23" s="129">
        <f>E21+E22</f>
        <v>0</v>
      </c>
      <c r="F23" s="129">
        <f>F21+F22</f>
        <v>2178707</v>
      </c>
      <c r="G23" s="350">
        <f>G21+G22</f>
        <v>1169289</v>
      </c>
    </row>
    <row r="24" spans="2:7" s="22" customFormat="1" ht="11.25">
      <c r="B24" s="47"/>
      <c r="C24" s="82"/>
      <c r="D24" s="104"/>
      <c r="E24" s="104"/>
      <c r="F24" s="104"/>
      <c r="G24" s="83"/>
    </row>
    <row r="25" spans="2:7" s="50" customFormat="1" ht="15.75">
      <c r="B25" s="112" t="s">
        <v>169</v>
      </c>
      <c r="C25" s="84"/>
      <c r="D25" s="33"/>
      <c r="E25" s="33"/>
      <c r="F25" s="33"/>
      <c r="G25" s="51"/>
    </row>
    <row r="26" spans="2:11" s="122" customFormat="1" ht="15" customHeight="1">
      <c r="B26" s="119" t="s">
        <v>28</v>
      </c>
      <c r="C26" s="153" t="s">
        <v>7</v>
      </c>
      <c r="D26" s="195">
        <f>SUM(D27:D30)</f>
        <v>965541</v>
      </c>
      <c r="E26" s="444"/>
      <c r="F26" s="195">
        <f>SUM(F27:F30)</f>
        <v>954709</v>
      </c>
      <c r="G26" s="366">
        <f>SUM(G27:G30)</f>
        <v>69696</v>
      </c>
      <c r="I26" s="329"/>
      <c r="J26" s="329"/>
      <c r="K26" s="329"/>
    </row>
    <row r="27" spans="2:7" s="27" customFormat="1" ht="15" customHeight="1">
      <c r="B27" s="52">
        <v>2</v>
      </c>
      <c r="C27" s="28" t="s">
        <v>121</v>
      </c>
      <c r="D27" s="102">
        <f>120833+2500+24667+9167+750+672</f>
        <v>158589</v>
      </c>
      <c r="E27" s="102"/>
      <c r="F27" s="102">
        <f>161919+167026+68494+1056+211</f>
        <v>398706</v>
      </c>
      <c r="G27" s="55">
        <f>33140+6628+3700+740</f>
        <v>44208</v>
      </c>
    </row>
    <row r="28" spans="2:7" s="27" customFormat="1" ht="15" customHeight="1">
      <c r="B28" s="52">
        <v>3</v>
      </c>
      <c r="C28" s="28" t="s">
        <v>183</v>
      </c>
      <c r="D28" s="102">
        <f>1000+275000+379973+4167+3361+3640+133228+3750+1833</f>
        <v>805952</v>
      </c>
      <c r="E28" s="102"/>
      <c r="F28" s="102">
        <f>2554+6667+386715+59139+989+1573+2818+93376+1961+211</f>
        <v>556003</v>
      </c>
      <c r="G28" s="55">
        <f>13000+4000+2240+1248+4166+834</f>
        <v>25488</v>
      </c>
    </row>
    <row r="29" spans="2:7" s="27" customFormat="1" ht="15" customHeight="1">
      <c r="B29" s="52">
        <v>4</v>
      </c>
      <c r="C29" s="28" t="s">
        <v>218</v>
      </c>
      <c r="D29" s="102"/>
      <c r="E29" s="102"/>
      <c r="F29" s="102"/>
      <c r="G29" s="55"/>
    </row>
    <row r="30" spans="2:7" s="27" customFormat="1" ht="15" customHeight="1">
      <c r="B30" s="52">
        <v>5</v>
      </c>
      <c r="C30" s="28" t="s">
        <v>161</v>
      </c>
      <c r="D30" s="102">
        <v>1000</v>
      </c>
      <c r="E30" s="102"/>
      <c r="F30" s="102"/>
      <c r="G30" s="55"/>
    </row>
    <row r="31" spans="2:7" s="122" customFormat="1" ht="15" customHeight="1">
      <c r="B31" s="119" t="s">
        <v>75</v>
      </c>
      <c r="C31" s="153" t="s">
        <v>29</v>
      </c>
      <c r="D31" s="120"/>
      <c r="E31" s="120"/>
      <c r="F31" s="120"/>
      <c r="G31" s="121"/>
    </row>
    <row r="32" spans="2:7" s="27" customFormat="1" ht="15" customHeight="1">
      <c r="B32" s="52">
        <v>6</v>
      </c>
      <c r="C32" s="28" t="s">
        <v>184</v>
      </c>
      <c r="D32" s="102">
        <v>536923</v>
      </c>
      <c r="E32" s="102"/>
      <c r="F32" s="102">
        <v>589291</v>
      </c>
      <c r="G32" s="55">
        <v>543851</v>
      </c>
    </row>
    <row r="33" spans="2:7" s="27" customFormat="1" ht="15" customHeight="1">
      <c r="B33" s="52">
        <v>7</v>
      </c>
      <c r="C33" s="28" t="s">
        <v>168</v>
      </c>
      <c r="D33" s="102"/>
      <c r="E33" s="102"/>
      <c r="F33" s="102"/>
      <c r="G33" s="55"/>
    </row>
    <row r="34" spans="2:7" s="27" customFormat="1" ht="15" customHeight="1">
      <c r="B34" s="52">
        <v>8</v>
      </c>
      <c r="C34" s="28" t="s">
        <v>278</v>
      </c>
      <c r="D34" s="102">
        <v>66919</v>
      </c>
      <c r="E34" s="102"/>
      <c r="F34" s="102">
        <v>146634</v>
      </c>
      <c r="G34" s="55">
        <v>31997</v>
      </c>
    </row>
    <row r="35" spans="2:7" s="27" customFormat="1" ht="15" customHeight="1">
      <c r="B35" s="52">
        <v>9</v>
      </c>
      <c r="C35" s="28" t="s">
        <v>1</v>
      </c>
      <c r="D35" s="102">
        <v>304867</v>
      </c>
      <c r="E35" s="102"/>
      <c r="F35" s="102">
        <v>402443</v>
      </c>
      <c r="G35" s="55">
        <v>439824</v>
      </c>
    </row>
    <row r="36" spans="2:7" s="27" customFormat="1" ht="15" customHeight="1">
      <c r="B36" s="52">
        <v>10</v>
      </c>
      <c r="C36" s="28" t="s">
        <v>46</v>
      </c>
      <c r="D36" s="102">
        <v>9550</v>
      </c>
      <c r="E36" s="102"/>
      <c r="F36" s="102">
        <v>26660</v>
      </c>
      <c r="G36" s="55">
        <v>8599</v>
      </c>
    </row>
    <row r="37" spans="2:7" s="27" customFormat="1" ht="15" customHeight="1">
      <c r="B37" s="52">
        <v>11</v>
      </c>
      <c r="C37" s="28" t="s">
        <v>181</v>
      </c>
      <c r="D37" s="102">
        <v>22031</v>
      </c>
      <c r="E37" s="102"/>
      <c r="F37" s="102">
        <v>39712</v>
      </c>
      <c r="G37" s="55">
        <v>19060</v>
      </c>
    </row>
    <row r="38" spans="2:7" s="27" customFormat="1" ht="15" customHeight="1">
      <c r="B38" s="52">
        <v>12</v>
      </c>
      <c r="C38" s="28" t="s">
        <v>74</v>
      </c>
      <c r="D38" s="102">
        <v>6800</v>
      </c>
      <c r="E38" s="102"/>
      <c r="F38" s="102">
        <v>10629</v>
      </c>
      <c r="G38" s="55">
        <v>12217</v>
      </c>
    </row>
    <row r="39" spans="2:7" s="122" customFormat="1" ht="15" customHeight="1">
      <c r="B39" s="119" t="s">
        <v>76</v>
      </c>
      <c r="C39" s="152" t="s">
        <v>161</v>
      </c>
      <c r="D39" s="120">
        <v>600</v>
      </c>
      <c r="E39" s="120"/>
      <c r="F39" s="120">
        <v>1098</v>
      </c>
      <c r="G39" s="121">
        <v>1400</v>
      </c>
    </row>
    <row r="40" spans="2:7" s="122" customFormat="1" ht="15" customHeight="1">
      <c r="B40" s="119" t="s">
        <v>77</v>
      </c>
      <c r="C40" s="153" t="s">
        <v>225</v>
      </c>
      <c r="D40" s="120">
        <v>185880</v>
      </c>
      <c r="E40" s="120"/>
      <c r="F40" s="120"/>
      <c r="G40" s="121">
        <v>42645</v>
      </c>
    </row>
    <row r="41" spans="2:7" s="147" customFormat="1" ht="15" customHeight="1">
      <c r="B41" s="148">
        <v>13</v>
      </c>
      <c r="C41" s="173" t="s">
        <v>242</v>
      </c>
      <c r="D41" s="120"/>
      <c r="E41" s="120"/>
      <c r="F41" s="120"/>
      <c r="G41" s="121"/>
    </row>
    <row r="42" spans="2:7" s="43" customFormat="1" ht="18" customHeight="1">
      <c r="B42" s="42"/>
      <c r="C42" s="49" t="s">
        <v>213</v>
      </c>
      <c r="D42" s="105">
        <f>SUM(D27:D41)</f>
        <v>2099111</v>
      </c>
      <c r="E42" s="105">
        <f>SUM(E27:E41)</f>
        <v>0</v>
      </c>
      <c r="F42" s="105">
        <f>SUM(F27:F41)</f>
        <v>2171176</v>
      </c>
      <c r="G42" s="44">
        <f>SUM(G27:G41)</f>
        <v>1169289</v>
      </c>
    </row>
    <row r="43" spans="2:7" s="122" customFormat="1" ht="15" customHeight="1">
      <c r="B43" s="119" t="s">
        <v>78</v>
      </c>
      <c r="C43" s="123" t="s">
        <v>150</v>
      </c>
      <c r="D43" s="120"/>
      <c r="E43" s="120"/>
      <c r="F43" s="120"/>
      <c r="G43" s="121"/>
    </row>
    <row r="44" spans="2:7" s="122" customFormat="1" ht="15" customHeight="1">
      <c r="B44" s="145" t="s">
        <v>80</v>
      </c>
      <c r="C44" s="123" t="s">
        <v>151</v>
      </c>
      <c r="D44" s="120"/>
      <c r="E44" s="120"/>
      <c r="F44" s="120"/>
      <c r="G44" s="121"/>
    </row>
    <row r="45" spans="2:7" s="23" customFormat="1" ht="15" customHeight="1">
      <c r="B45" s="42"/>
      <c r="C45" s="49" t="s">
        <v>209</v>
      </c>
      <c r="D45" s="103">
        <f>SUM(D43:D44)</f>
        <v>0</v>
      </c>
      <c r="E45" s="103">
        <f>SUM(E43:E44)</f>
        <v>0</v>
      </c>
      <c r="F45" s="103">
        <f>SUM(F43:F44)</f>
        <v>0</v>
      </c>
      <c r="G45" s="45">
        <f>SUM(G43:G44)</f>
        <v>0</v>
      </c>
    </row>
    <row r="46" spans="2:7" s="122" customFormat="1" ht="15" customHeight="1">
      <c r="B46" s="119" t="s">
        <v>172</v>
      </c>
      <c r="C46" s="123" t="s">
        <v>147</v>
      </c>
      <c r="D46" s="120"/>
      <c r="E46" s="120"/>
      <c r="F46" s="120"/>
      <c r="G46" s="121"/>
    </row>
    <row r="47" spans="2:7" s="134" customFormat="1" ht="18" customHeight="1" thickBot="1">
      <c r="B47" s="128"/>
      <c r="C47" s="127" t="s">
        <v>180</v>
      </c>
      <c r="D47" s="132">
        <f>D42+D45</f>
        <v>2099111</v>
      </c>
      <c r="E47" s="132">
        <f>E42+E45</f>
        <v>0</v>
      </c>
      <c r="F47" s="132">
        <f>F42+F45</f>
        <v>2171176</v>
      </c>
      <c r="G47" s="133">
        <f>G42+G45</f>
        <v>1169289</v>
      </c>
    </row>
    <row r="48" spans="2:7" s="76" customFormat="1" ht="15" customHeight="1">
      <c r="B48" s="37">
        <v>14</v>
      </c>
      <c r="C48" s="89" t="s">
        <v>152</v>
      </c>
      <c r="D48" s="95">
        <f>D23-D47</f>
        <v>0</v>
      </c>
      <c r="E48" s="95">
        <f>E23-E47</f>
        <v>0</v>
      </c>
      <c r="F48" s="95">
        <f>F23-F47</f>
        <v>7531</v>
      </c>
      <c r="G48" s="351">
        <f>G23-G47</f>
        <v>0</v>
      </c>
    </row>
    <row r="49" spans="2:7" s="76" customFormat="1" ht="15" customHeight="1">
      <c r="B49" s="37">
        <v>15</v>
      </c>
      <c r="C49" s="89" t="s">
        <v>153</v>
      </c>
      <c r="D49" s="95">
        <f>D19-D45</f>
        <v>0</v>
      </c>
      <c r="E49" s="95">
        <f>E19-E45</f>
        <v>0</v>
      </c>
      <c r="F49" s="95">
        <f>F19-F45</f>
        <v>0</v>
      </c>
      <c r="G49" s="97">
        <f>G19-G45</f>
        <v>100000</v>
      </c>
    </row>
    <row r="50" spans="2:7" s="76" customFormat="1" ht="15" customHeight="1" thickBot="1">
      <c r="B50" s="98">
        <v>16</v>
      </c>
      <c r="C50" s="100" t="s">
        <v>182</v>
      </c>
      <c r="D50" s="106">
        <v>0</v>
      </c>
      <c r="E50" s="106"/>
      <c r="F50" s="106">
        <v>0</v>
      </c>
      <c r="G50" s="99">
        <v>0</v>
      </c>
    </row>
  </sheetData>
  <sheetProtection/>
  <mergeCells count="5">
    <mergeCell ref="G5:G6"/>
    <mergeCell ref="B5:B6"/>
    <mergeCell ref="C5:C6"/>
    <mergeCell ref="B4:C4"/>
    <mergeCell ref="D5:F5"/>
  </mergeCells>
  <printOptions horizontalCentered="1"/>
  <pageMargins left="0.3937007874015748" right="0.1968503937007874" top="0.984251968503937" bottom="0.1968503937007874" header="0.3937007874015748" footer="0"/>
  <pageSetup horizontalDpi="300" verticalDpi="300" orientation="portrait" paperSize="9" r:id="rId1"/>
  <headerFooter alignWithMargins="0">
    <oddHeader>&amp;L
&amp;"Times New Roman CE,Félkövér"&amp;12Dunavarsány Város Önkormányzata&amp;"Times New Roman CE,Normál"&amp;10
&amp;"Times New Roman CE,Félkövér"&amp;12 2009. évi költségvetése&amp;R&amp;12&amp;P./36.sz. oldal 
&amp;"Times New Roman CE,Félkövér"I./1.sz.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J30"/>
  <sheetViews>
    <sheetView zoomScalePageLayoutView="0" workbookViewId="0" topLeftCell="A1">
      <selection activeCell="A8" sqref="A8"/>
    </sheetView>
  </sheetViews>
  <sheetFormatPr defaultColWidth="10.625" defaultRowHeight="12.75"/>
  <cols>
    <col min="1" max="1" width="10.625" style="1" customWidth="1"/>
    <col min="2" max="2" width="5.875" style="13" customWidth="1"/>
    <col min="3" max="3" width="48.875" style="1" customWidth="1"/>
    <col min="4" max="4" width="11.875" style="1" customWidth="1"/>
    <col min="5" max="5" width="11.875" style="1" hidden="1" customWidth="1"/>
    <col min="6" max="6" width="9.875" style="1" customWidth="1"/>
    <col min="7" max="7" width="11.875" style="1" customWidth="1"/>
    <col min="8" max="21" width="9.375" style="0" customWidth="1"/>
    <col min="22" max="16384" width="10.625" style="1" customWidth="1"/>
  </cols>
  <sheetData>
    <row r="3" spans="4:7" ht="15.75">
      <c r="D3" s="10"/>
      <c r="E3" s="10"/>
      <c r="F3" s="10"/>
      <c r="G3" s="10"/>
    </row>
    <row r="4" spans="2:7" ht="31.5" customHeight="1" thickBot="1">
      <c r="B4" s="490" t="s">
        <v>311</v>
      </c>
      <c r="C4" s="490"/>
      <c r="D4" s="25"/>
      <c r="E4" s="25"/>
      <c r="F4" s="25"/>
      <c r="G4" s="25" t="s">
        <v>349</v>
      </c>
    </row>
    <row r="5" spans="2:7" s="15" customFormat="1" ht="24" customHeight="1">
      <c r="B5" s="449" t="s">
        <v>18</v>
      </c>
      <c r="C5" s="457" t="s">
        <v>79</v>
      </c>
      <c r="D5" s="454" t="s">
        <v>414</v>
      </c>
      <c r="E5" s="455"/>
      <c r="F5" s="456"/>
      <c r="G5" s="447" t="s">
        <v>415</v>
      </c>
    </row>
    <row r="6" spans="2:7" s="26" customFormat="1" ht="34.5" customHeight="1" thickBot="1">
      <c r="B6" s="450"/>
      <c r="C6" s="452"/>
      <c r="D6" s="107" t="s">
        <v>113</v>
      </c>
      <c r="E6" s="107" t="s">
        <v>326</v>
      </c>
      <c r="F6" s="107" t="s">
        <v>350</v>
      </c>
      <c r="G6" s="448"/>
    </row>
    <row r="7" spans="2:7" s="22" customFormat="1" ht="11.25">
      <c r="B7" s="47"/>
      <c r="C7" s="252"/>
      <c r="D7" s="187"/>
      <c r="E7" s="187"/>
      <c r="F7" s="187"/>
      <c r="G7" s="48"/>
    </row>
    <row r="8" spans="2:10" s="57" customFormat="1" ht="15" customHeight="1">
      <c r="B8" s="65">
        <v>51</v>
      </c>
      <c r="C8" s="249" t="s">
        <v>159</v>
      </c>
      <c r="D8" s="180">
        <f>SUM(D9:D14)</f>
        <v>124321</v>
      </c>
      <c r="E8" s="180">
        <f>SUM(E9:E14)</f>
        <v>0</v>
      </c>
      <c r="F8" s="180">
        <f>SUM(F9:F14)</f>
        <v>138692</v>
      </c>
      <c r="G8" s="407">
        <f>SUM(G9:G14)</f>
        <v>134703</v>
      </c>
      <c r="I8" s="337"/>
      <c r="J8" s="337"/>
    </row>
    <row r="9" spans="2:7" s="27" customFormat="1" ht="15" customHeight="1">
      <c r="B9" s="52">
        <v>511</v>
      </c>
      <c r="C9" s="276" t="s">
        <v>352</v>
      </c>
      <c r="D9" s="4">
        <v>99062</v>
      </c>
      <c r="E9" s="4"/>
      <c r="F9" s="4">
        <f>93461-625</f>
        <v>92836</v>
      </c>
      <c r="G9" s="38">
        <f>98156+1100+1279+3168+3696</f>
        <v>107399</v>
      </c>
    </row>
    <row r="10" spans="2:7" s="27" customFormat="1" ht="15" customHeight="1">
      <c r="B10" s="52">
        <v>512</v>
      </c>
      <c r="C10" s="276" t="s">
        <v>353</v>
      </c>
      <c r="D10" s="4">
        <v>6000</v>
      </c>
      <c r="E10" s="4"/>
      <c r="F10" s="4">
        <v>18861</v>
      </c>
      <c r="G10" s="38">
        <f>6000+1100</f>
        <v>7100</v>
      </c>
    </row>
    <row r="11" spans="2:7" s="27" customFormat="1" ht="15" customHeight="1">
      <c r="B11" s="52">
        <v>513</v>
      </c>
      <c r="C11" s="276" t="s">
        <v>354</v>
      </c>
      <c r="D11" s="4">
        <v>3100</v>
      </c>
      <c r="E11" s="4"/>
      <c r="F11" s="4">
        <v>4997</v>
      </c>
      <c r="G11" s="38">
        <f>1585+556</f>
        <v>2141</v>
      </c>
    </row>
    <row r="12" spans="2:7" s="27" customFormat="1" ht="15" customHeight="1">
      <c r="B12" s="52">
        <v>514</v>
      </c>
      <c r="C12" s="276" t="s">
        <v>355</v>
      </c>
      <c r="D12" s="4">
        <v>16159</v>
      </c>
      <c r="E12" s="4"/>
      <c r="F12" s="4">
        <v>18365</v>
      </c>
      <c r="G12" s="38">
        <f>17047+184+205+628-1</f>
        <v>18063</v>
      </c>
    </row>
    <row r="13" spans="2:7" s="27" customFormat="1" ht="15" customHeight="1">
      <c r="B13" s="52"/>
      <c r="C13" s="276" t="s">
        <v>15</v>
      </c>
      <c r="D13" s="4">
        <v>0</v>
      </c>
      <c r="E13" s="4"/>
      <c r="F13" s="4"/>
      <c r="G13" s="38">
        <f>0</f>
        <v>0</v>
      </c>
    </row>
    <row r="14" spans="2:7" s="27" customFormat="1" ht="15" customHeight="1">
      <c r="B14" s="52"/>
      <c r="C14" s="276" t="s">
        <v>356</v>
      </c>
      <c r="D14" s="4">
        <v>0</v>
      </c>
      <c r="E14" s="4"/>
      <c r="F14" s="4">
        <v>3633</v>
      </c>
      <c r="G14" s="38">
        <f>0</f>
        <v>0</v>
      </c>
    </row>
    <row r="15" spans="2:7" s="56" customFormat="1" ht="15" customHeight="1">
      <c r="B15" s="65">
        <v>52</v>
      </c>
      <c r="C15" s="275" t="s">
        <v>57</v>
      </c>
      <c r="D15" s="159">
        <f>SUM(D16:D18)</f>
        <v>18488</v>
      </c>
      <c r="E15" s="159">
        <f>SUM(E16:E18)</f>
        <v>0</v>
      </c>
      <c r="F15" s="159">
        <f>SUM(F16:F18)</f>
        <v>21242</v>
      </c>
      <c r="G15" s="408">
        <f>SUM(G16:G18)</f>
        <v>16788</v>
      </c>
    </row>
    <row r="16" spans="2:7" s="57" customFormat="1" ht="15" customHeight="1">
      <c r="B16" s="52"/>
      <c r="C16" s="276" t="s">
        <v>357</v>
      </c>
      <c r="D16" s="4">
        <v>2900</v>
      </c>
      <c r="E16" s="4"/>
      <c r="F16" s="4">
        <f>4078+488</f>
        <v>4566</v>
      </c>
      <c r="G16" s="38">
        <f>1200</f>
        <v>1200</v>
      </c>
    </row>
    <row r="17" spans="2:7" s="57" customFormat="1" ht="15" customHeight="1">
      <c r="B17" s="52"/>
      <c r="C17" s="276" t="s">
        <v>308</v>
      </c>
      <c r="D17" s="4">
        <v>15588</v>
      </c>
      <c r="E17" s="4"/>
      <c r="F17" s="4">
        <v>14248</v>
      </c>
      <c r="G17" s="38">
        <f>15588</f>
        <v>15588</v>
      </c>
    </row>
    <row r="18" spans="2:7" s="57" customFormat="1" ht="15" customHeight="1">
      <c r="B18" s="52"/>
      <c r="C18" s="276" t="s">
        <v>309</v>
      </c>
      <c r="D18" s="4">
        <v>0</v>
      </c>
      <c r="E18" s="4"/>
      <c r="F18" s="4">
        <v>2428</v>
      </c>
      <c r="G18" s="38"/>
    </row>
    <row r="19" spans="2:7" s="27" customFormat="1" ht="15" customHeight="1">
      <c r="B19" s="65">
        <v>53</v>
      </c>
      <c r="C19" s="249" t="s">
        <v>72</v>
      </c>
      <c r="D19" s="34">
        <f>SUM(D20:D26)</f>
        <v>44378</v>
      </c>
      <c r="E19" s="34">
        <f>SUM(E20:E26)</f>
        <v>0</v>
      </c>
      <c r="F19" s="34">
        <f>SUM(F20:F26)</f>
        <v>50412</v>
      </c>
      <c r="G19" s="64">
        <f>SUM(G20:G26)</f>
        <v>43290</v>
      </c>
    </row>
    <row r="20" spans="2:7" s="27" customFormat="1" ht="15" customHeight="1">
      <c r="B20" s="52"/>
      <c r="C20" s="276" t="s">
        <v>358</v>
      </c>
      <c r="D20" s="4">
        <v>24061</v>
      </c>
      <c r="E20" s="4"/>
      <c r="F20" s="4">
        <v>37496</v>
      </c>
      <c r="G20" s="38">
        <f>28591+257+307+760+886+912</f>
        <v>31713</v>
      </c>
    </row>
    <row r="21" spans="2:7" s="27" customFormat="1" ht="15" customHeight="1">
      <c r="B21" s="52"/>
      <c r="C21" s="276" t="s">
        <v>359</v>
      </c>
      <c r="D21" s="4">
        <v>10809</v>
      </c>
      <c r="E21" s="4"/>
      <c r="F21" s="4">
        <v>6317</v>
      </c>
      <c r="G21" s="38">
        <f>5359+53+58+143+166</f>
        <v>5779</v>
      </c>
    </row>
    <row r="22" spans="2:7" s="27" customFormat="1" ht="15" customHeight="1">
      <c r="B22" s="52"/>
      <c r="C22" s="276" t="s">
        <v>360</v>
      </c>
      <c r="D22" s="4">
        <v>4190</v>
      </c>
      <c r="E22" s="4"/>
      <c r="F22" s="4">
        <v>907</v>
      </c>
      <c r="G22" s="38">
        <f>595+6+6+16+18</f>
        <v>641</v>
      </c>
    </row>
    <row r="23" spans="2:7" s="29" customFormat="1" ht="15" customHeight="1">
      <c r="B23" s="52"/>
      <c r="C23" s="276" t="s">
        <v>16</v>
      </c>
      <c r="D23" s="4">
        <v>3723</v>
      </c>
      <c r="E23" s="4"/>
      <c r="F23" s="4">
        <v>3744</v>
      </c>
      <c r="G23" s="38">
        <f>3574+35+38+95+277</f>
        <v>4019</v>
      </c>
    </row>
    <row r="24" spans="2:7" s="27" customFormat="1" ht="15" customHeight="1">
      <c r="B24" s="52"/>
      <c r="C24" s="276" t="s">
        <v>58</v>
      </c>
      <c r="D24" s="4">
        <v>1095</v>
      </c>
      <c r="E24" s="4"/>
      <c r="F24" s="4">
        <v>1134</v>
      </c>
      <c r="G24" s="38">
        <f>1000+24+23+47+44</f>
        <v>1138</v>
      </c>
    </row>
    <row r="25" spans="2:7" s="27" customFormat="1" ht="15" customHeight="1">
      <c r="B25" s="52"/>
      <c r="C25" s="276" t="s">
        <v>17</v>
      </c>
      <c r="D25" s="4">
        <v>0</v>
      </c>
      <c r="E25" s="4"/>
      <c r="F25" s="4">
        <v>610</v>
      </c>
      <c r="G25" s="38">
        <f>0</f>
        <v>0</v>
      </c>
    </row>
    <row r="26" spans="2:7" s="27" customFormat="1" ht="15" customHeight="1">
      <c r="B26" s="52"/>
      <c r="C26" s="276" t="s">
        <v>310</v>
      </c>
      <c r="D26" s="4">
        <v>500</v>
      </c>
      <c r="E26" s="4"/>
      <c r="F26" s="4">
        <v>204</v>
      </c>
      <c r="G26" s="38">
        <f>0</f>
        <v>0</v>
      </c>
    </row>
    <row r="27" spans="2:7" s="29" customFormat="1" ht="12" thickBot="1">
      <c r="B27" s="72"/>
      <c r="C27" s="277"/>
      <c r="D27" s="192"/>
      <c r="E27" s="192"/>
      <c r="F27" s="192"/>
      <c r="G27" s="90"/>
    </row>
    <row r="28" spans="2:7" s="109" customFormat="1" ht="18" customHeight="1" thickBot="1">
      <c r="B28" s="151"/>
      <c r="C28" s="251" t="s">
        <v>6</v>
      </c>
      <c r="D28" s="193">
        <f>D8+D15+D19</f>
        <v>187187</v>
      </c>
      <c r="E28" s="193">
        <f>E8+E15+E19</f>
        <v>0</v>
      </c>
      <c r="F28" s="193">
        <f>F8+F15+F19</f>
        <v>210346</v>
      </c>
      <c r="G28" s="409">
        <f>G8+G15+G19</f>
        <v>194781</v>
      </c>
    </row>
    <row r="29" spans="2:7" s="27" customFormat="1" ht="12.75">
      <c r="B29" s="13"/>
      <c r="C29" s="1"/>
      <c r="D29" s="1"/>
      <c r="E29" s="1"/>
      <c r="F29" s="1"/>
      <c r="G29" s="1"/>
    </row>
    <row r="30" spans="2:7" s="5" customFormat="1" ht="18" customHeight="1">
      <c r="B30" s="13"/>
      <c r="C30" s="1"/>
      <c r="D30" s="1"/>
      <c r="E30" s="1"/>
      <c r="F30" s="1"/>
      <c r="G30" s="1"/>
    </row>
  </sheetData>
  <sheetProtection/>
  <mergeCells count="5">
    <mergeCell ref="G5:G6"/>
    <mergeCell ref="B5:B6"/>
    <mergeCell ref="C5:C6"/>
    <mergeCell ref="B4:C4"/>
    <mergeCell ref="D5:F5"/>
  </mergeCells>
  <printOptions horizontalCentered="1"/>
  <pageMargins left="0.7480314960629921" right="0.1968503937007874" top="1.1811023622047245" bottom="0.1968503937007874" header="0.3937007874015748" footer="0"/>
  <pageSetup firstPageNumber="17" useFirstPageNumber="1" horizontalDpi="300" verticalDpi="300" orientation="portrait" paperSize="9" r:id="rId1"/>
  <headerFooter alignWithMargins="0">
    <oddHeader>&amp;L&amp;"Times New Roman CE,Félkövér"&amp;12
Dunavarsány Város Önkormányzata
2009. évi költségvetése&amp;R&amp;12&amp;P./36.sz. oldal
&amp;"Times New Roman CE,Félkövér"I./10.sz.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3:F49"/>
  <sheetViews>
    <sheetView zoomScalePageLayoutView="0" workbookViewId="0" topLeftCell="A1">
      <selection activeCell="F3" sqref="F3"/>
    </sheetView>
  </sheetViews>
  <sheetFormatPr defaultColWidth="10.625" defaultRowHeight="12.75"/>
  <cols>
    <col min="1" max="1" width="10.625" style="1" customWidth="1"/>
    <col min="2" max="2" width="5.875" style="13" customWidth="1"/>
    <col min="3" max="3" width="48.875" style="1" customWidth="1"/>
    <col min="4" max="4" width="11.875" style="1" customWidth="1"/>
    <col min="5" max="5" width="9.875" style="1" customWidth="1"/>
    <col min="6" max="6" width="11.875" style="1" customWidth="1"/>
    <col min="7" max="16384" width="10.625" style="1" customWidth="1"/>
  </cols>
  <sheetData>
    <row r="3" spans="4:6" ht="15.75">
      <c r="D3" s="10"/>
      <c r="E3" s="10"/>
      <c r="F3" s="10"/>
    </row>
    <row r="4" spans="2:6" ht="31.5" customHeight="1">
      <c r="B4" s="494" t="s">
        <v>222</v>
      </c>
      <c r="C4" s="494"/>
      <c r="D4" s="124"/>
      <c r="E4" s="25"/>
      <c r="F4" s="25" t="s">
        <v>349</v>
      </c>
    </row>
    <row r="5" spans="2:6" s="15" customFormat="1" ht="24" customHeight="1">
      <c r="B5" s="495" t="s">
        <v>18</v>
      </c>
      <c r="C5" s="497" t="s">
        <v>79</v>
      </c>
      <c r="D5" s="499" t="s">
        <v>414</v>
      </c>
      <c r="E5" s="499"/>
      <c r="F5" s="492" t="s">
        <v>415</v>
      </c>
    </row>
    <row r="6" spans="2:6" s="26" customFormat="1" ht="28.5" customHeight="1">
      <c r="B6" s="496"/>
      <c r="C6" s="498"/>
      <c r="D6" s="293" t="s">
        <v>113</v>
      </c>
      <c r="E6" s="293" t="s">
        <v>350</v>
      </c>
      <c r="F6" s="493"/>
    </row>
    <row r="7" spans="2:6" s="22" customFormat="1" ht="11.25">
      <c r="B7" s="299"/>
      <c r="C7" s="300"/>
      <c r="D7" s="301"/>
      <c r="E7" s="301"/>
      <c r="F7" s="302"/>
    </row>
    <row r="8" spans="2:6" s="282" customFormat="1" ht="15" customHeight="1">
      <c r="B8" s="283" t="s">
        <v>298</v>
      </c>
      <c r="C8" s="284"/>
      <c r="D8" s="285"/>
      <c r="E8" s="285"/>
      <c r="F8" s="286"/>
    </row>
    <row r="9" spans="2:6" s="287" customFormat="1" ht="15" customHeight="1">
      <c r="B9" s="288"/>
      <c r="C9" s="294" t="s">
        <v>159</v>
      </c>
      <c r="D9" s="289">
        <v>113200</v>
      </c>
      <c r="E9" s="289">
        <v>124667</v>
      </c>
      <c r="F9" s="290">
        <v>122788</v>
      </c>
    </row>
    <row r="10" spans="2:6" s="287" customFormat="1" ht="15" customHeight="1">
      <c r="B10" s="288"/>
      <c r="C10" s="294" t="s">
        <v>361</v>
      </c>
      <c r="D10" s="289">
        <v>18488</v>
      </c>
      <c r="E10" s="289">
        <v>20866</v>
      </c>
      <c r="F10" s="290">
        <v>16788</v>
      </c>
    </row>
    <row r="11" spans="2:6" s="287" customFormat="1" ht="15" customHeight="1">
      <c r="B11" s="295"/>
      <c r="C11" s="296" t="s">
        <v>362</v>
      </c>
      <c r="D11" s="312">
        <f>SUM(D9:D10)</f>
        <v>131688</v>
      </c>
      <c r="E11" s="312">
        <f>SUM(E9:E10)</f>
        <v>145533</v>
      </c>
      <c r="F11" s="313">
        <f>SUM(F9:F10)</f>
        <v>139576</v>
      </c>
    </row>
    <row r="12" spans="2:6" s="287" customFormat="1" ht="15" customHeight="1">
      <c r="B12" s="288"/>
      <c r="C12" s="294" t="s">
        <v>363</v>
      </c>
      <c r="D12" s="289">
        <v>37614</v>
      </c>
      <c r="E12" s="289">
        <v>41757</v>
      </c>
      <c r="F12" s="290">
        <v>39119</v>
      </c>
    </row>
    <row r="13" spans="2:6" s="282" customFormat="1" ht="15" customHeight="1">
      <c r="B13" s="283" t="s">
        <v>364</v>
      </c>
      <c r="C13" s="284"/>
      <c r="D13" s="285"/>
      <c r="E13" s="285"/>
      <c r="F13" s="286"/>
    </row>
    <row r="14" spans="2:6" s="287" customFormat="1" ht="15" customHeight="1">
      <c r="B14" s="288"/>
      <c r="C14" s="294" t="s">
        <v>159</v>
      </c>
      <c r="D14" s="289">
        <v>0</v>
      </c>
      <c r="E14" s="289"/>
      <c r="F14" s="290">
        <v>0</v>
      </c>
    </row>
    <row r="15" spans="2:6" s="287" customFormat="1" ht="15" customHeight="1">
      <c r="B15" s="288"/>
      <c r="C15" s="294" t="s">
        <v>361</v>
      </c>
      <c r="D15" s="289">
        <v>0</v>
      </c>
      <c r="E15" s="289">
        <v>375</v>
      </c>
      <c r="F15" s="290">
        <v>0</v>
      </c>
    </row>
    <row r="16" spans="2:6" s="287" customFormat="1" ht="15" customHeight="1">
      <c r="B16" s="295"/>
      <c r="C16" s="296" t="s">
        <v>362</v>
      </c>
      <c r="D16" s="312">
        <f>SUM(D14:D15)</f>
        <v>0</v>
      </c>
      <c r="E16" s="312">
        <f>SUM(E14:E15)</f>
        <v>375</v>
      </c>
      <c r="F16" s="313">
        <f>SUM(F14:F15)</f>
        <v>0</v>
      </c>
    </row>
    <row r="17" spans="2:6" s="287" customFormat="1" ht="15" customHeight="1">
      <c r="B17" s="288"/>
      <c r="C17" s="294" t="s">
        <v>363</v>
      </c>
      <c r="D17" s="289">
        <v>0</v>
      </c>
      <c r="E17" s="289">
        <v>100</v>
      </c>
      <c r="F17" s="290">
        <v>0</v>
      </c>
    </row>
    <row r="18" spans="2:6" s="282" customFormat="1" ht="15" customHeight="1">
      <c r="B18" s="283" t="s">
        <v>365</v>
      </c>
      <c r="C18" s="284"/>
      <c r="D18" s="285"/>
      <c r="E18" s="285"/>
      <c r="F18" s="286"/>
    </row>
    <row r="19" spans="2:6" s="287" customFormat="1" ht="15" customHeight="1">
      <c r="B19" s="288"/>
      <c r="C19" s="294" t="s">
        <v>159</v>
      </c>
      <c r="D19" s="289">
        <v>1637</v>
      </c>
      <c r="E19" s="289">
        <v>2917</v>
      </c>
      <c r="F19" s="290">
        <v>1284</v>
      </c>
    </row>
    <row r="20" spans="2:6" s="287" customFormat="1" ht="15" customHeight="1">
      <c r="B20" s="288"/>
      <c r="C20" s="294" t="s">
        <v>361</v>
      </c>
      <c r="D20" s="289">
        <v>0</v>
      </c>
      <c r="E20" s="289"/>
      <c r="F20" s="290">
        <v>0</v>
      </c>
    </row>
    <row r="21" spans="2:6" s="287" customFormat="1" ht="15" customHeight="1">
      <c r="B21" s="295"/>
      <c r="C21" s="296" t="s">
        <v>362</v>
      </c>
      <c r="D21" s="312">
        <f>SUM(D19:D20)</f>
        <v>1637</v>
      </c>
      <c r="E21" s="312">
        <f>SUM(E19:E20)</f>
        <v>2917</v>
      </c>
      <c r="F21" s="313">
        <f>SUM(F19:F20)</f>
        <v>1284</v>
      </c>
    </row>
    <row r="22" spans="2:6" s="287" customFormat="1" ht="15" customHeight="1">
      <c r="B22" s="295"/>
      <c r="C22" s="294" t="s">
        <v>363</v>
      </c>
      <c r="D22" s="289">
        <v>405</v>
      </c>
      <c r="E22" s="289">
        <v>852</v>
      </c>
      <c r="F22" s="290">
        <v>375</v>
      </c>
    </row>
    <row r="23" spans="2:6" s="287" customFormat="1" ht="15" customHeight="1">
      <c r="B23" s="283" t="s">
        <v>380</v>
      </c>
      <c r="C23" s="284"/>
      <c r="D23" s="285"/>
      <c r="E23" s="285"/>
      <c r="F23" s="286"/>
    </row>
    <row r="24" spans="2:6" s="287" customFormat="1" ht="15" customHeight="1">
      <c r="B24" s="288"/>
      <c r="C24" s="294" t="s">
        <v>159</v>
      </c>
      <c r="D24" s="289"/>
      <c r="E24" s="289">
        <v>624</v>
      </c>
      <c r="F24" s="290">
        <v>1484</v>
      </c>
    </row>
    <row r="25" spans="2:6" s="287" customFormat="1" ht="15" customHeight="1">
      <c r="B25" s="288"/>
      <c r="C25" s="294" t="s">
        <v>361</v>
      </c>
      <c r="D25" s="289"/>
      <c r="E25" s="289"/>
      <c r="F25" s="290"/>
    </row>
    <row r="26" spans="2:6" s="287" customFormat="1" ht="15" customHeight="1">
      <c r="B26" s="295"/>
      <c r="C26" s="296" t="s">
        <v>362</v>
      </c>
      <c r="D26" s="312">
        <f>SUM(D24:D25)</f>
        <v>0</v>
      </c>
      <c r="E26" s="312">
        <f>SUM(E24:E25)</f>
        <v>624</v>
      </c>
      <c r="F26" s="313">
        <f>SUM(F24:F25)</f>
        <v>1484</v>
      </c>
    </row>
    <row r="27" spans="2:6" s="287" customFormat="1" ht="15" customHeight="1">
      <c r="B27" s="288"/>
      <c r="C27" s="294" t="s">
        <v>363</v>
      </c>
      <c r="D27" s="289"/>
      <c r="E27" s="289">
        <v>186</v>
      </c>
      <c r="F27" s="290">
        <v>432</v>
      </c>
    </row>
    <row r="28" spans="2:6" s="282" customFormat="1" ht="15" customHeight="1">
      <c r="B28" s="283" t="s">
        <v>366</v>
      </c>
      <c r="C28" s="284"/>
      <c r="D28" s="285"/>
      <c r="E28" s="285"/>
      <c r="F28" s="286"/>
    </row>
    <row r="29" spans="2:6" s="287" customFormat="1" ht="15" customHeight="1">
      <c r="B29" s="288"/>
      <c r="C29" s="294" t="s">
        <v>159</v>
      </c>
      <c r="D29" s="289">
        <v>3594</v>
      </c>
      <c r="E29" s="289">
        <v>4170</v>
      </c>
      <c r="F29" s="290">
        <v>3796</v>
      </c>
    </row>
    <row r="30" spans="2:6" s="287" customFormat="1" ht="15" customHeight="1">
      <c r="B30" s="288"/>
      <c r="C30" s="294" t="s">
        <v>361</v>
      </c>
      <c r="D30" s="289">
        <v>0</v>
      </c>
      <c r="E30" s="289"/>
      <c r="F30" s="290">
        <v>0</v>
      </c>
    </row>
    <row r="31" spans="2:6" s="287" customFormat="1" ht="15" customHeight="1">
      <c r="B31" s="295"/>
      <c r="C31" s="296" t="s">
        <v>362</v>
      </c>
      <c r="D31" s="312">
        <f>SUM(D29:D30)</f>
        <v>3594</v>
      </c>
      <c r="E31" s="312">
        <f>SUM(E29:E30)</f>
        <v>4170</v>
      </c>
      <c r="F31" s="313">
        <f>SUM(F29:F30)</f>
        <v>3796</v>
      </c>
    </row>
    <row r="32" spans="2:6" s="287" customFormat="1" ht="15" customHeight="1">
      <c r="B32" s="288"/>
      <c r="C32" s="294" t="s">
        <v>363</v>
      </c>
      <c r="D32" s="289">
        <v>1038</v>
      </c>
      <c r="E32" s="289">
        <v>1196</v>
      </c>
      <c r="F32" s="290">
        <v>1061</v>
      </c>
    </row>
    <row r="33" spans="2:6" s="282" customFormat="1" ht="15" customHeight="1">
      <c r="B33" s="283" t="s">
        <v>367</v>
      </c>
      <c r="C33" s="284"/>
      <c r="D33" s="285"/>
      <c r="E33" s="285"/>
      <c r="F33" s="286"/>
    </row>
    <row r="34" spans="2:6" s="287" customFormat="1" ht="15" customHeight="1">
      <c r="B34" s="288"/>
      <c r="C34" s="294" t="s">
        <v>159</v>
      </c>
      <c r="D34" s="289">
        <v>5890</v>
      </c>
      <c r="E34" s="289">
        <v>6939</v>
      </c>
      <c r="F34" s="290">
        <v>5351</v>
      </c>
    </row>
    <row r="35" spans="2:6" s="287" customFormat="1" ht="15" customHeight="1">
      <c r="B35" s="288"/>
      <c r="C35" s="294" t="s">
        <v>361</v>
      </c>
      <c r="D35" s="289">
        <v>0</v>
      </c>
      <c r="E35" s="289"/>
      <c r="F35" s="290">
        <v>0</v>
      </c>
    </row>
    <row r="36" spans="2:6" s="287" customFormat="1" ht="15" customHeight="1">
      <c r="B36" s="295"/>
      <c r="C36" s="296" t="s">
        <v>362</v>
      </c>
      <c r="D36" s="312">
        <f>SUM(D34:D35)</f>
        <v>5890</v>
      </c>
      <c r="E36" s="312">
        <f>SUM(E34:E35)</f>
        <v>6939</v>
      </c>
      <c r="F36" s="313">
        <f>SUM(F34:F35)</f>
        <v>5351</v>
      </c>
    </row>
    <row r="37" spans="2:6" s="287" customFormat="1" ht="15" customHeight="1">
      <c r="B37" s="288"/>
      <c r="C37" s="294" t="s">
        <v>363</v>
      </c>
      <c r="D37" s="289">
        <v>1688</v>
      </c>
      <c r="E37" s="289">
        <v>2040</v>
      </c>
      <c r="F37" s="290">
        <v>1391</v>
      </c>
    </row>
    <row r="38" spans="2:6" s="287" customFormat="1" ht="15" customHeight="1">
      <c r="B38" s="283" t="s">
        <v>422</v>
      </c>
      <c r="C38" s="284"/>
      <c r="D38" s="285"/>
      <c r="E38" s="285"/>
      <c r="F38" s="286"/>
    </row>
    <row r="39" spans="2:6" s="287" customFormat="1" ht="15" customHeight="1">
      <c r="B39" s="288"/>
      <c r="C39" s="294" t="s">
        <v>159</v>
      </c>
      <c r="D39" s="289"/>
      <c r="E39" s="289"/>
      <c r="F39" s="290"/>
    </row>
    <row r="40" spans="2:6" s="287" customFormat="1" ht="15" customHeight="1">
      <c r="B40" s="288"/>
      <c r="C40" s="294" t="s">
        <v>361</v>
      </c>
      <c r="D40" s="289">
        <v>0</v>
      </c>
      <c r="E40" s="289"/>
      <c r="F40" s="290">
        <v>0</v>
      </c>
    </row>
    <row r="41" spans="2:6" s="287" customFormat="1" ht="15" customHeight="1">
      <c r="B41" s="295"/>
      <c r="C41" s="296" t="s">
        <v>362</v>
      </c>
      <c r="D41" s="312">
        <f>SUM(D39:D40)</f>
        <v>0</v>
      </c>
      <c r="E41" s="312">
        <f>SUM(E39:E40)</f>
        <v>0</v>
      </c>
      <c r="F41" s="313">
        <f>SUM(F39:F40)</f>
        <v>0</v>
      </c>
    </row>
    <row r="42" spans="2:6" s="287" customFormat="1" ht="15" customHeight="1">
      <c r="B42" s="288"/>
      <c r="C42" s="294" t="s">
        <v>363</v>
      </c>
      <c r="D42" s="289">
        <v>3633</v>
      </c>
      <c r="E42" s="289">
        <v>4281</v>
      </c>
      <c r="F42" s="290">
        <v>912</v>
      </c>
    </row>
    <row r="43" spans="2:6" s="282" customFormat="1" ht="15" customHeight="1">
      <c r="B43" s="283" t="s">
        <v>372</v>
      </c>
      <c r="C43" s="284"/>
      <c r="D43" s="285"/>
      <c r="E43" s="285"/>
      <c r="F43" s="286"/>
    </row>
    <row r="44" spans="2:6" s="287" customFormat="1" ht="15" customHeight="1">
      <c r="B44" s="288"/>
      <c r="C44" s="294" t="s">
        <v>159</v>
      </c>
      <c r="D44" s="312">
        <f aca="true" t="shared" si="0" ref="D44:F45">D9+D14+D19+D24+D29+D34+D39</f>
        <v>124321</v>
      </c>
      <c r="E44" s="312">
        <f t="shared" si="0"/>
        <v>139317</v>
      </c>
      <c r="F44" s="313">
        <f t="shared" si="0"/>
        <v>134703</v>
      </c>
    </row>
    <row r="45" spans="2:6" s="287" customFormat="1" ht="15" customHeight="1">
      <c r="B45" s="288"/>
      <c r="C45" s="294" t="s">
        <v>361</v>
      </c>
      <c r="D45" s="312">
        <f t="shared" si="0"/>
        <v>18488</v>
      </c>
      <c r="E45" s="312">
        <f t="shared" si="0"/>
        <v>21241</v>
      </c>
      <c r="F45" s="313">
        <f t="shared" si="0"/>
        <v>16788</v>
      </c>
    </row>
    <row r="46" spans="2:6" s="287" customFormat="1" ht="15" customHeight="1">
      <c r="B46" s="295"/>
      <c r="C46" s="296" t="s">
        <v>362</v>
      </c>
      <c r="D46" s="338">
        <f>SUM(D44:D45)</f>
        <v>142809</v>
      </c>
      <c r="E46" s="338">
        <f>SUM(E44:E45)</f>
        <v>160558</v>
      </c>
      <c r="F46" s="339">
        <f>SUM(F44:F45)</f>
        <v>151491</v>
      </c>
    </row>
    <row r="47" spans="2:6" s="287" customFormat="1" ht="15" customHeight="1">
      <c r="B47" s="305"/>
      <c r="C47" s="306" t="s">
        <v>363</v>
      </c>
      <c r="D47" s="340">
        <f>D12+D17+D22+D27+D32+D37+D42</f>
        <v>44378</v>
      </c>
      <c r="E47" s="340">
        <f>E12+E17+E22+E27+E32+E37+E42</f>
        <v>50412</v>
      </c>
      <c r="F47" s="341">
        <f>F12+F17+F22+F27+F32+F37+F42</f>
        <v>43290</v>
      </c>
    </row>
    <row r="48" spans="2:6" s="29" customFormat="1" ht="12.75">
      <c r="B48" s="13"/>
      <c r="C48" s="1"/>
      <c r="D48" s="1"/>
      <c r="E48" s="1"/>
      <c r="F48" s="1"/>
    </row>
    <row r="49" spans="2:6" s="5" customFormat="1" ht="18" customHeight="1">
      <c r="B49" s="13"/>
      <c r="C49" s="1"/>
      <c r="D49" s="1"/>
      <c r="E49" s="1"/>
      <c r="F49" s="1"/>
    </row>
  </sheetData>
  <sheetProtection/>
  <mergeCells count="5">
    <mergeCell ref="F5:F6"/>
    <mergeCell ref="B4:C4"/>
    <mergeCell ref="B5:B6"/>
    <mergeCell ref="C5:C6"/>
    <mergeCell ref="D5:E5"/>
  </mergeCells>
  <printOptions horizontalCentered="1"/>
  <pageMargins left="0.7480314960629921" right="0.1968503937007874" top="1.1811023622047245" bottom="0.1968503937007874" header="0.3937007874015748" footer="0"/>
  <pageSetup firstPageNumber="18" useFirstPageNumber="1" horizontalDpi="300" verticalDpi="300" orientation="portrait" paperSize="9" r:id="rId1"/>
  <headerFooter alignWithMargins="0">
    <oddHeader>&amp;L&amp;"Times New Roman CE,Félkövér"&amp;12
Dunavarsány Város Önkormányzata
2009. évi költségvetése&amp;R&amp;12&amp;P./36.sz. oldal
&amp;"Times New Roman CE,Félkövér"I./10.1.sz.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G92"/>
  <sheetViews>
    <sheetView zoomScalePageLayoutView="0" workbookViewId="0" topLeftCell="A1">
      <selection activeCell="G3" sqref="G3"/>
    </sheetView>
  </sheetViews>
  <sheetFormatPr defaultColWidth="10.625" defaultRowHeight="12.75"/>
  <cols>
    <col min="1" max="1" width="10.625" style="1" customWidth="1"/>
    <col min="2" max="2" width="5.875" style="13" customWidth="1"/>
    <col min="3" max="3" width="48.875" style="2" customWidth="1"/>
    <col min="4" max="4" width="11.875" style="17" customWidth="1"/>
    <col min="5" max="5" width="11.875" style="17" hidden="1" customWidth="1"/>
    <col min="6" max="7" width="11.875" style="17" customWidth="1"/>
    <col min="8" max="55" width="9.375" style="0" customWidth="1"/>
    <col min="56" max="16384" width="10.625" style="1" customWidth="1"/>
  </cols>
  <sheetData>
    <row r="3" spans="4:7" ht="15.75">
      <c r="D3" s="25"/>
      <c r="E3" s="25"/>
      <c r="F3" s="25"/>
      <c r="G3" s="25"/>
    </row>
    <row r="4" spans="2:7" ht="63" customHeight="1" thickBot="1">
      <c r="B4" s="490" t="s">
        <v>341</v>
      </c>
      <c r="C4" s="491"/>
      <c r="D4" s="25"/>
      <c r="E4" s="25"/>
      <c r="F4" s="25"/>
      <c r="G4" s="25" t="s">
        <v>349</v>
      </c>
    </row>
    <row r="5" spans="2:7" s="15" customFormat="1" ht="24" customHeight="1">
      <c r="B5" s="449" t="s">
        <v>18</v>
      </c>
      <c r="C5" s="457" t="s">
        <v>79</v>
      </c>
      <c r="D5" s="454" t="s">
        <v>414</v>
      </c>
      <c r="E5" s="455"/>
      <c r="F5" s="456"/>
      <c r="G5" s="447" t="s">
        <v>415</v>
      </c>
    </row>
    <row r="6" spans="2:7" s="26" customFormat="1" ht="28.5" customHeight="1" thickBot="1">
      <c r="B6" s="450"/>
      <c r="C6" s="452"/>
      <c r="D6" s="107" t="s">
        <v>113</v>
      </c>
      <c r="E6" s="107" t="s">
        <v>326</v>
      </c>
      <c r="F6" s="107" t="s">
        <v>350</v>
      </c>
      <c r="G6" s="448"/>
    </row>
    <row r="7" spans="2:7" s="22" customFormat="1" ht="11.25">
      <c r="B7" s="47"/>
      <c r="C7" s="252"/>
      <c r="D7" s="187"/>
      <c r="E7" s="187"/>
      <c r="F7" s="187"/>
      <c r="G7" s="48"/>
    </row>
    <row r="8" spans="2:7" s="91" customFormat="1" ht="25.5">
      <c r="B8" s="81" t="s">
        <v>19</v>
      </c>
      <c r="C8" s="278" t="s">
        <v>114</v>
      </c>
      <c r="D8" s="194">
        <f>D12+D24</f>
        <v>66819</v>
      </c>
      <c r="E8" s="194">
        <f>E12+E24</f>
        <v>0</v>
      </c>
      <c r="F8" s="194">
        <f>F12+F24</f>
        <v>146634</v>
      </c>
      <c r="G8" s="378">
        <f>G12+G24</f>
        <v>31977</v>
      </c>
    </row>
    <row r="9" spans="1:7" s="31" customFormat="1" ht="15" customHeight="1">
      <c r="A9" s="57"/>
      <c r="B9" s="65"/>
      <c r="C9" s="279" t="s">
        <v>115</v>
      </c>
      <c r="D9" s="58">
        <v>0</v>
      </c>
      <c r="E9" s="58"/>
      <c r="F9" s="58"/>
      <c r="G9" s="60">
        <v>0</v>
      </c>
    </row>
    <row r="10" spans="2:7" s="27" customFormat="1" ht="15" customHeight="1">
      <c r="B10" s="52">
        <v>1</v>
      </c>
      <c r="C10" s="257" t="s">
        <v>268</v>
      </c>
      <c r="D10" s="102"/>
      <c r="E10" s="102"/>
      <c r="F10" s="102"/>
      <c r="G10" s="55"/>
    </row>
    <row r="11" spans="2:7" s="27" customFormat="1" ht="15" customHeight="1">
      <c r="B11" s="52">
        <v>2</v>
      </c>
      <c r="C11" s="257" t="s">
        <v>269</v>
      </c>
      <c r="D11" s="102"/>
      <c r="E11" s="102"/>
      <c r="F11" s="102"/>
      <c r="G11" s="55"/>
    </row>
    <row r="12" spans="1:7" s="31" customFormat="1" ht="15" customHeight="1">
      <c r="A12" s="57"/>
      <c r="B12" s="65"/>
      <c r="C12" s="279" t="s">
        <v>116</v>
      </c>
      <c r="D12" s="58">
        <f>D14+D18+D19+D22+D23</f>
        <v>9130</v>
      </c>
      <c r="E12" s="58">
        <f>E14+E18+E19+E22+E23</f>
        <v>0</v>
      </c>
      <c r="F12" s="58">
        <f>F14+F18+F19+F22+F23</f>
        <v>10430</v>
      </c>
      <c r="G12" s="60">
        <f>G14+G18+G19+G22+G23</f>
        <v>10527</v>
      </c>
    </row>
    <row r="13" spans="2:7" s="27" customFormat="1" ht="15" customHeight="1">
      <c r="B13" s="52">
        <v>3</v>
      </c>
      <c r="C13" s="257" t="s">
        <v>119</v>
      </c>
      <c r="D13" s="102"/>
      <c r="E13" s="102"/>
      <c r="F13" s="102"/>
      <c r="G13" s="55"/>
    </row>
    <row r="14" spans="2:7" s="177" customFormat="1" ht="15" customHeight="1">
      <c r="B14" s="52">
        <v>4</v>
      </c>
      <c r="C14" s="257" t="s">
        <v>270</v>
      </c>
      <c r="D14" s="342">
        <f>SUM(D15:D17)</f>
        <v>1280</v>
      </c>
      <c r="E14" s="342">
        <f>SUM(E15:E17)</f>
        <v>0</v>
      </c>
      <c r="F14" s="342">
        <f>SUM(F15:F17)</f>
        <v>2580</v>
      </c>
      <c r="G14" s="379">
        <f>SUM(G15:G17)</f>
        <v>1142</v>
      </c>
    </row>
    <row r="15" spans="2:7" s="27" customFormat="1" ht="12.75">
      <c r="B15" s="52"/>
      <c r="C15" s="280" t="s">
        <v>111</v>
      </c>
      <c r="D15" s="102">
        <v>640</v>
      </c>
      <c r="E15" s="102"/>
      <c r="F15" s="102">
        <v>641</v>
      </c>
      <c r="G15" s="55">
        <v>571</v>
      </c>
    </row>
    <row r="16" spans="2:7" s="27" customFormat="1" ht="12.75">
      <c r="B16" s="52"/>
      <c r="C16" s="280" t="s">
        <v>112</v>
      </c>
      <c r="D16" s="102">
        <v>640</v>
      </c>
      <c r="E16" s="102"/>
      <c r="F16" s="102">
        <v>640</v>
      </c>
      <c r="G16" s="55">
        <v>571</v>
      </c>
    </row>
    <row r="17" spans="2:7" s="27" customFormat="1" ht="12.75">
      <c r="B17" s="52"/>
      <c r="C17" s="280"/>
      <c r="D17" s="102"/>
      <c r="E17" s="102"/>
      <c r="F17" s="102">
        <v>1299</v>
      </c>
      <c r="G17" s="55"/>
    </row>
    <row r="18" spans="2:7" s="27" customFormat="1" ht="15" customHeight="1">
      <c r="B18" s="52">
        <v>5</v>
      </c>
      <c r="C18" s="257" t="s">
        <v>312</v>
      </c>
      <c r="D18" s="102">
        <v>0</v>
      </c>
      <c r="E18" s="102"/>
      <c r="F18" s="102"/>
      <c r="G18" s="55">
        <v>0</v>
      </c>
    </row>
    <row r="19" spans="2:7" s="27" customFormat="1" ht="15" customHeight="1">
      <c r="B19" s="52">
        <v>6</v>
      </c>
      <c r="C19" s="257" t="s">
        <v>117</v>
      </c>
      <c r="D19" s="195">
        <f>SUM(D20:D21)</f>
        <v>0</v>
      </c>
      <c r="E19" s="195">
        <f>SUM(E20:E21)</f>
        <v>0</v>
      </c>
      <c r="F19" s="195">
        <f>SUM(F20:F21)</f>
        <v>0</v>
      </c>
      <c r="G19" s="366">
        <f>SUM(G20:G21)</f>
        <v>0</v>
      </c>
    </row>
    <row r="20" spans="2:7" s="27" customFormat="1" ht="12.75">
      <c r="B20" s="52"/>
      <c r="C20" s="280" t="s">
        <v>267</v>
      </c>
      <c r="D20" s="102"/>
      <c r="E20" s="102"/>
      <c r="F20" s="102"/>
      <c r="G20" s="55"/>
    </row>
    <row r="21" spans="2:7" s="27" customFormat="1" ht="12.75">
      <c r="B21" s="52"/>
      <c r="C21" s="280" t="s">
        <v>347</v>
      </c>
      <c r="D21" s="102">
        <v>0</v>
      </c>
      <c r="E21" s="102"/>
      <c r="F21" s="102"/>
      <c r="G21" s="55">
        <v>0</v>
      </c>
    </row>
    <row r="22" spans="2:7" s="27" customFormat="1" ht="15" customHeight="1">
      <c r="B22" s="52">
        <v>7</v>
      </c>
      <c r="C22" s="257" t="s">
        <v>271</v>
      </c>
      <c r="D22" s="102"/>
      <c r="E22" s="102"/>
      <c r="F22" s="102"/>
      <c r="G22" s="55"/>
    </row>
    <row r="23" spans="2:7" s="27" customFormat="1" ht="15" customHeight="1">
      <c r="B23" s="52">
        <v>8</v>
      </c>
      <c r="C23" s="257" t="s">
        <v>118</v>
      </c>
      <c r="D23" s="102">
        <v>7850</v>
      </c>
      <c r="E23" s="102"/>
      <c r="F23" s="102">
        <v>7850</v>
      </c>
      <c r="G23" s="55">
        <v>9385</v>
      </c>
    </row>
    <row r="24" spans="2:7" s="165" customFormat="1" ht="15" customHeight="1">
      <c r="B24" s="164">
        <v>9</v>
      </c>
      <c r="C24" s="281" t="s">
        <v>73</v>
      </c>
      <c r="D24" s="195">
        <f>SUM(D25:D27)</f>
        <v>57689</v>
      </c>
      <c r="E24" s="195">
        <f>SUM(E25:E27)</f>
        <v>0</v>
      </c>
      <c r="F24" s="195">
        <f>SUM(F25:F27)</f>
        <v>136204</v>
      </c>
      <c r="G24" s="366">
        <f>SUM(G25:G27)</f>
        <v>21450</v>
      </c>
    </row>
    <row r="25" spans="2:7" s="27" customFormat="1" ht="12.75">
      <c r="B25" s="52"/>
      <c r="C25" s="280" t="s">
        <v>387</v>
      </c>
      <c r="D25" s="102">
        <v>11489</v>
      </c>
      <c r="E25" s="102"/>
      <c r="F25" s="102">
        <v>19072</v>
      </c>
      <c r="G25" s="55">
        <v>21450</v>
      </c>
    </row>
    <row r="26" spans="2:7" s="27" customFormat="1" ht="12.75">
      <c r="B26" s="52"/>
      <c r="C26" s="280" t="s">
        <v>388</v>
      </c>
      <c r="D26" s="102">
        <v>46200</v>
      </c>
      <c r="E26" s="102"/>
      <c r="F26" s="102">
        <v>114832</v>
      </c>
      <c r="G26" s="55"/>
    </row>
    <row r="27" spans="2:7" s="29" customFormat="1" ht="12.75">
      <c r="B27" s="72"/>
      <c r="C27" s="79"/>
      <c r="D27" s="79"/>
      <c r="E27" s="79"/>
      <c r="F27" s="102">
        <v>2300</v>
      </c>
      <c r="G27" s="80"/>
    </row>
    <row r="28" spans="2:7" s="27" customFormat="1" ht="15" customHeight="1">
      <c r="B28" s="65" t="s">
        <v>20</v>
      </c>
      <c r="C28" s="71" t="s">
        <v>1</v>
      </c>
      <c r="D28" s="34">
        <f>D29+D42+D56</f>
        <v>194339</v>
      </c>
      <c r="E28" s="34">
        <f>E29+E42+E56</f>
        <v>0</v>
      </c>
      <c r="F28" s="34">
        <f>F29+F42+F56</f>
        <v>275204</v>
      </c>
      <c r="G28" s="64">
        <f>G29+G42+G56</f>
        <v>220934</v>
      </c>
    </row>
    <row r="29" spans="2:7" s="27" customFormat="1" ht="15" customHeight="1">
      <c r="B29" s="54"/>
      <c r="C29" s="58" t="s">
        <v>35</v>
      </c>
      <c r="D29" s="58">
        <f>SUM(D30:D41)</f>
        <v>11442</v>
      </c>
      <c r="E29" s="58">
        <f>SUM(E30:E41)</f>
        <v>0</v>
      </c>
      <c r="F29" s="58">
        <f>SUM(F30:F41)</f>
        <v>11684</v>
      </c>
      <c r="G29" s="60">
        <f>SUM(G30:G41)</f>
        <v>7830</v>
      </c>
    </row>
    <row r="30" spans="2:7" s="27" customFormat="1" ht="15" customHeight="1">
      <c r="B30" s="52">
        <v>10</v>
      </c>
      <c r="C30" s="258" t="s">
        <v>81</v>
      </c>
      <c r="D30" s="102">
        <v>0</v>
      </c>
      <c r="E30" s="102"/>
      <c r="F30" s="102"/>
      <c r="G30" s="55"/>
    </row>
    <row r="31" spans="2:7" s="27" customFormat="1" ht="15" customHeight="1">
      <c r="B31" s="52">
        <v>11</v>
      </c>
      <c r="C31" s="258" t="s">
        <v>82</v>
      </c>
      <c r="D31" s="102">
        <v>110</v>
      </c>
      <c r="E31" s="102"/>
      <c r="F31" s="102">
        <v>314</v>
      </c>
      <c r="G31" s="55"/>
    </row>
    <row r="32" spans="2:7" s="27" customFormat="1" ht="15" customHeight="1">
      <c r="B32" s="52">
        <v>12</v>
      </c>
      <c r="C32" s="258" t="s">
        <v>83</v>
      </c>
      <c r="D32" s="102">
        <v>0</v>
      </c>
      <c r="E32" s="102"/>
      <c r="F32" s="102"/>
      <c r="G32" s="55"/>
    </row>
    <row r="33" spans="2:7" s="27" customFormat="1" ht="15" customHeight="1">
      <c r="B33" s="52">
        <v>13</v>
      </c>
      <c r="C33" s="258" t="s">
        <v>84</v>
      </c>
      <c r="D33" s="102">
        <v>2285</v>
      </c>
      <c r="E33" s="102"/>
      <c r="F33" s="102">
        <v>2772</v>
      </c>
      <c r="G33" s="55">
        <v>2500</v>
      </c>
    </row>
    <row r="34" spans="2:7" s="27" customFormat="1" ht="15" customHeight="1">
      <c r="B34" s="52">
        <v>14</v>
      </c>
      <c r="C34" s="258" t="s">
        <v>85</v>
      </c>
      <c r="D34" s="102">
        <v>450</v>
      </c>
      <c r="E34" s="102"/>
      <c r="F34" s="102">
        <v>131</v>
      </c>
      <c r="G34" s="55">
        <v>300</v>
      </c>
    </row>
    <row r="35" spans="2:7" s="27" customFormat="1" ht="15" customHeight="1">
      <c r="B35" s="52">
        <v>15</v>
      </c>
      <c r="C35" s="258" t="s">
        <v>86</v>
      </c>
      <c r="D35" s="102">
        <v>505</v>
      </c>
      <c r="E35" s="102"/>
      <c r="F35" s="102">
        <v>691</v>
      </c>
      <c r="G35" s="55">
        <v>530</v>
      </c>
    </row>
    <row r="36" spans="2:7" s="27" customFormat="1" ht="15" customHeight="1">
      <c r="B36" s="52">
        <v>16</v>
      </c>
      <c r="C36" s="258" t="s">
        <v>99</v>
      </c>
      <c r="D36" s="102">
        <v>500</v>
      </c>
      <c r="E36" s="102"/>
      <c r="F36" s="102">
        <v>517</v>
      </c>
      <c r="G36" s="55">
        <v>600</v>
      </c>
    </row>
    <row r="37" spans="2:7" s="27" customFormat="1" ht="15" customHeight="1">
      <c r="B37" s="52">
        <v>17</v>
      </c>
      <c r="C37" s="258" t="s">
        <v>87</v>
      </c>
      <c r="D37" s="102">
        <v>1620</v>
      </c>
      <c r="E37" s="102"/>
      <c r="F37" s="102">
        <v>1443</v>
      </c>
      <c r="G37" s="55">
        <v>1200</v>
      </c>
    </row>
    <row r="38" spans="2:7" s="27" customFormat="1" ht="15" customHeight="1">
      <c r="B38" s="52">
        <v>18</v>
      </c>
      <c r="C38" s="258" t="s">
        <v>88</v>
      </c>
      <c r="D38" s="102">
        <v>905</v>
      </c>
      <c r="E38" s="102"/>
      <c r="F38" s="102">
        <v>884</v>
      </c>
      <c r="G38" s="55"/>
    </row>
    <row r="39" spans="2:7" s="27" customFormat="1" ht="15" customHeight="1">
      <c r="B39" s="52">
        <v>19</v>
      </c>
      <c r="C39" s="258" t="s">
        <v>89</v>
      </c>
      <c r="D39" s="102">
        <v>3040</v>
      </c>
      <c r="E39" s="102"/>
      <c r="F39" s="102">
        <v>1868</v>
      </c>
      <c r="G39" s="55">
        <v>1200</v>
      </c>
    </row>
    <row r="40" spans="2:7" s="27" customFormat="1" ht="15" customHeight="1">
      <c r="B40" s="52">
        <v>20</v>
      </c>
      <c r="C40" s="250" t="s">
        <v>98</v>
      </c>
      <c r="D40" s="102">
        <v>397</v>
      </c>
      <c r="E40" s="102"/>
      <c r="F40" s="102">
        <v>509</v>
      </c>
      <c r="G40" s="55"/>
    </row>
    <row r="41" spans="2:7" s="27" customFormat="1" ht="15" customHeight="1">
      <c r="B41" s="52">
        <v>21</v>
      </c>
      <c r="C41" s="258" t="s">
        <v>90</v>
      </c>
      <c r="D41" s="102">
        <v>1630</v>
      </c>
      <c r="E41" s="102"/>
      <c r="F41" s="102">
        <v>2555</v>
      </c>
      <c r="G41" s="55">
        <v>1500</v>
      </c>
    </row>
    <row r="42" spans="2:7" s="27" customFormat="1" ht="15" customHeight="1">
      <c r="B42" s="54"/>
      <c r="C42" s="58" t="s">
        <v>36</v>
      </c>
      <c r="D42" s="58">
        <f>SUM(D43:D55)</f>
        <v>146765</v>
      </c>
      <c r="E42" s="58">
        <f>SUM(E43:E55)</f>
        <v>0</v>
      </c>
      <c r="F42" s="58">
        <f>SUM(F43:F55)</f>
        <v>161412</v>
      </c>
      <c r="G42" s="60">
        <f>SUM(G43:G55)</f>
        <v>170779</v>
      </c>
    </row>
    <row r="43" spans="2:7" s="27" customFormat="1" ht="15" customHeight="1">
      <c r="B43" s="52">
        <v>22</v>
      </c>
      <c r="C43" s="258" t="s">
        <v>37</v>
      </c>
      <c r="D43" s="102">
        <v>4920</v>
      </c>
      <c r="E43" s="102"/>
      <c r="F43" s="102">
        <v>5423</v>
      </c>
      <c r="G43" s="55">
        <v>5000</v>
      </c>
    </row>
    <row r="44" spans="2:7" s="27" customFormat="1" ht="15" customHeight="1">
      <c r="B44" s="52">
        <v>23</v>
      </c>
      <c r="C44" s="258" t="s">
        <v>38</v>
      </c>
      <c r="D44" s="102">
        <v>800</v>
      </c>
      <c r="E44" s="102"/>
      <c r="F44" s="102">
        <v>150</v>
      </c>
      <c r="G44" s="55">
        <v>122</v>
      </c>
    </row>
    <row r="45" spans="2:7" s="27" customFormat="1" ht="15" customHeight="1">
      <c r="B45" s="52">
        <v>24</v>
      </c>
      <c r="C45" s="258" t="s">
        <v>39</v>
      </c>
      <c r="D45" s="102">
        <v>5040</v>
      </c>
      <c r="E45" s="102"/>
      <c r="F45" s="102">
        <v>9161</v>
      </c>
      <c r="G45" s="55">
        <v>12350</v>
      </c>
    </row>
    <row r="46" spans="2:7" s="27" customFormat="1" ht="15" customHeight="1">
      <c r="B46" s="52">
        <v>25</v>
      </c>
      <c r="C46" s="258" t="s">
        <v>100</v>
      </c>
      <c r="D46" s="102">
        <v>0</v>
      </c>
      <c r="E46" s="102"/>
      <c r="F46" s="102">
        <v>156</v>
      </c>
      <c r="G46" s="55"/>
    </row>
    <row r="47" spans="2:7" s="27" customFormat="1" ht="15" customHeight="1">
      <c r="B47" s="52">
        <v>26</v>
      </c>
      <c r="C47" s="258" t="s">
        <v>101</v>
      </c>
      <c r="D47" s="102">
        <v>7060</v>
      </c>
      <c r="E47" s="102"/>
      <c r="F47" s="102">
        <v>6794</v>
      </c>
      <c r="G47" s="55">
        <v>130</v>
      </c>
    </row>
    <row r="48" spans="2:7" s="27" customFormat="1" ht="15" customHeight="1">
      <c r="B48" s="52">
        <v>27</v>
      </c>
      <c r="C48" s="258" t="s">
        <v>91</v>
      </c>
      <c r="D48" s="102">
        <v>200</v>
      </c>
      <c r="E48" s="102"/>
      <c r="F48" s="102">
        <v>852</v>
      </c>
      <c r="G48" s="55">
        <v>200</v>
      </c>
    </row>
    <row r="49" spans="2:7" s="27" customFormat="1" ht="15" customHeight="1">
      <c r="B49" s="52">
        <v>28</v>
      </c>
      <c r="C49" s="343" t="s">
        <v>92</v>
      </c>
      <c r="D49" s="102">
        <v>2788</v>
      </c>
      <c r="E49" s="102"/>
      <c r="F49" s="102">
        <v>3157</v>
      </c>
      <c r="G49" s="55">
        <v>2500</v>
      </c>
    </row>
    <row r="50" spans="2:7" s="27" customFormat="1" ht="15" customHeight="1">
      <c r="B50" s="52">
        <v>29</v>
      </c>
      <c r="C50" s="343" t="s">
        <v>93</v>
      </c>
      <c r="D50" s="102">
        <v>10182</v>
      </c>
      <c r="E50" s="102"/>
      <c r="F50" s="102">
        <v>12253</v>
      </c>
      <c r="G50" s="55">
        <v>3300</v>
      </c>
    </row>
    <row r="51" spans="2:7" s="27" customFormat="1" ht="15" customHeight="1">
      <c r="B51" s="52">
        <v>30</v>
      </c>
      <c r="C51" s="343" t="s">
        <v>40</v>
      </c>
      <c r="D51" s="102">
        <v>68018</v>
      </c>
      <c r="E51" s="102"/>
      <c r="F51" s="102">
        <v>58190</v>
      </c>
      <c r="G51" s="55">
        <v>88900</v>
      </c>
    </row>
    <row r="52" spans="2:7" s="27" customFormat="1" ht="15" customHeight="1">
      <c r="B52" s="52">
        <v>31</v>
      </c>
      <c r="C52" s="258" t="s">
        <v>94</v>
      </c>
      <c r="D52" s="102">
        <v>0</v>
      </c>
      <c r="E52" s="102"/>
      <c r="F52" s="102">
        <v>2628</v>
      </c>
      <c r="G52" s="55">
        <v>1500</v>
      </c>
    </row>
    <row r="53" spans="2:7" s="27" customFormat="1" ht="15" customHeight="1">
      <c r="B53" s="52">
        <v>32</v>
      </c>
      <c r="C53" s="258" t="s">
        <v>41</v>
      </c>
      <c r="D53" s="102">
        <v>1615</v>
      </c>
      <c r="E53" s="102"/>
      <c r="F53" s="102">
        <v>1509</v>
      </c>
      <c r="G53" s="55">
        <v>5800</v>
      </c>
    </row>
    <row r="54" spans="2:7" s="27" customFormat="1" ht="15" customHeight="1">
      <c r="B54" s="52">
        <v>33</v>
      </c>
      <c r="C54" s="258" t="s">
        <v>313</v>
      </c>
      <c r="D54" s="102">
        <v>20870</v>
      </c>
      <c r="E54" s="102"/>
      <c r="F54" s="102">
        <v>35419</v>
      </c>
      <c r="G54" s="55">
        <v>16300</v>
      </c>
    </row>
    <row r="55" spans="2:7" s="27" customFormat="1" ht="15" customHeight="1">
      <c r="B55" s="52">
        <v>34</v>
      </c>
      <c r="C55" s="258" t="s">
        <v>33</v>
      </c>
      <c r="D55" s="102">
        <v>25272</v>
      </c>
      <c r="E55" s="102"/>
      <c r="F55" s="102">
        <v>25720</v>
      </c>
      <c r="G55" s="55">
        <v>34677</v>
      </c>
    </row>
    <row r="56" spans="2:7" s="27" customFormat="1" ht="15" customHeight="1">
      <c r="B56" s="54"/>
      <c r="C56" s="58" t="s">
        <v>42</v>
      </c>
      <c r="D56" s="58">
        <f>SUM(D57:D64)</f>
        <v>36132</v>
      </c>
      <c r="E56" s="58">
        <f>SUM(E57:E64)</f>
        <v>0</v>
      </c>
      <c r="F56" s="58">
        <f>SUM(F57:F64)</f>
        <v>102108</v>
      </c>
      <c r="G56" s="60">
        <f>SUM(G57:G64)</f>
        <v>42325</v>
      </c>
    </row>
    <row r="57" spans="2:7" s="27" customFormat="1" ht="15" customHeight="1">
      <c r="B57" s="52">
        <v>35</v>
      </c>
      <c r="C57" s="258" t="s">
        <v>43</v>
      </c>
      <c r="D57" s="102">
        <v>15725</v>
      </c>
      <c r="E57" s="102"/>
      <c r="F57" s="102">
        <v>31385</v>
      </c>
      <c r="G57" s="55">
        <v>31725</v>
      </c>
    </row>
    <row r="58" spans="2:7" s="27" customFormat="1" ht="15" customHeight="1">
      <c r="B58" s="52">
        <v>36</v>
      </c>
      <c r="C58" s="250" t="s">
        <v>102</v>
      </c>
      <c r="D58" s="102">
        <v>12000</v>
      </c>
      <c r="E58" s="102"/>
      <c r="F58" s="102">
        <v>58489</v>
      </c>
      <c r="G58" s="55"/>
    </row>
    <row r="59" spans="2:7" s="27" customFormat="1" ht="15" customHeight="1">
      <c r="B59" s="52">
        <v>37</v>
      </c>
      <c r="C59" s="258" t="s">
        <v>32</v>
      </c>
      <c r="D59" s="102">
        <v>500</v>
      </c>
      <c r="E59" s="102"/>
      <c r="F59" s="102">
        <v>273</v>
      </c>
      <c r="G59" s="55">
        <v>300</v>
      </c>
    </row>
    <row r="60" spans="2:7" s="27" customFormat="1" ht="15" customHeight="1">
      <c r="B60" s="52">
        <v>38</v>
      </c>
      <c r="C60" s="258" t="s">
        <v>44</v>
      </c>
      <c r="D60" s="102">
        <v>0</v>
      </c>
      <c r="E60" s="102"/>
      <c r="F60" s="102"/>
      <c r="G60" s="55"/>
    </row>
    <row r="61" spans="2:7" s="27" customFormat="1" ht="15" customHeight="1">
      <c r="B61" s="52">
        <v>39</v>
      </c>
      <c r="C61" s="258" t="s">
        <v>265</v>
      </c>
      <c r="D61" s="102">
        <v>1005</v>
      </c>
      <c r="E61" s="102"/>
      <c r="F61" s="102">
        <v>2443</v>
      </c>
      <c r="G61" s="55">
        <v>2000</v>
      </c>
    </row>
    <row r="62" spans="2:7" s="27" customFormat="1" ht="15" customHeight="1">
      <c r="B62" s="52">
        <v>40</v>
      </c>
      <c r="C62" s="258" t="s">
        <v>95</v>
      </c>
      <c r="D62" s="102">
        <v>6292</v>
      </c>
      <c r="E62" s="102"/>
      <c r="F62" s="102">
        <v>6501</v>
      </c>
      <c r="G62" s="55">
        <v>6800</v>
      </c>
    </row>
    <row r="63" spans="2:7" s="27" customFormat="1" ht="15" customHeight="1">
      <c r="B63" s="52">
        <v>41</v>
      </c>
      <c r="C63" s="258" t="s">
        <v>45</v>
      </c>
      <c r="D63" s="102">
        <v>0</v>
      </c>
      <c r="E63" s="102"/>
      <c r="F63" s="102">
        <v>928</v>
      </c>
      <c r="G63" s="55">
        <v>1500</v>
      </c>
    </row>
    <row r="64" spans="2:7" s="27" customFormat="1" ht="15" customHeight="1">
      <c r="B64" s="52">
        <v>42</v>
      </c>
      <c r="C64" s="258" t="s">
        <v>266</v>
      </c>
      <c r="D64" s="102">
        <v>610</v>
      </c>
      <c r="E64" s="102"/>
      <c r="F64" s="102">
        <v>2089</v>
      </c>
      <c r="G64" s="55"/>
    </row>
    <row r="65" spans="2:7" s="29" customFormat="1" ht="11.25">
      <c r="B65" s="72"/>
      <c r="C65" s="59"/>
      <c r="D65" s="59"/>
      <c r="E65" s="59"/>
      <c r="F65" s="59"/>
      <c r="G65" s="61"/>
    </row>
    <row r="66" spans="2:7" s="27" customFormat="1" ht="15" customHeight="1">
      <c r="B66" s="65" t="s">
        <v>21</v>
      </c>
      <c r="C66" s="34" t="s">
        <v>46</v>
      </c>
      <c r="D66" s="34">
        <f>SUM(D67:D71)</f>
        <v>9160</v>
      </c>
      <c r="E66" s="34">
        <f>SUM(E67:E71)</f>
        <v>0</v>
      </c>
      <c r="F66" s="34">
        <f>SUM(F67:F71)</f>
        <v>25635</v>
      </c>
      <c r="G66" s="64">
        <f>SUM(G67:G71)</f>
        <v>7800</v>
      </c>
    </row>
    <row r="67" spans="2:7" s="27" customFormat="1" ht="15" customHeight="1">
      <c r="B67" s="52">
        <v>43</v>
      </c>
      <c r="C67" s="258" t="s">
        <v>31</v>
      </c>
      <c r="D67" s="102">
        <v>3000</v>
      </c>
      <c r="E67" s="102"/>
      <c r="F67" s="102">
        <v>2722</v>
      </c>
      <c r="G67" s="55"/>
    </row>
    <row r="68" spans="2:7" s="27" customFormat="1" ht="15" customHeight="1">
      <c r="B68" s="52">
        <v>44</v>
      </c>
      <c r="C68" s="258" t="s">
        <v>30</v>
      </c>
      <c r="D68" s="102">
        <v>0</v>
      </c>
      <c r="E68" s="102"/>
      <c r="F68" s="102">
        <v>509</v>
      </c>
      <c r="G68" s="55">
        <v>500</v>
      </c>
    </row>
    <row r="69" spans="2:7" s="27" customFormat="1" ht="15" customHeight="1">
      <c r="B69" s="52">
        <v>45</v>
      </c>
      <c r="C69" s="258" t="s">
        <v>96</v>
      </c>
      <c r="D69" s="102">
        <v>4160</v>
      </c>
      <c r="E69" s="102"/>
      <c r="F69" s="102">
        <v>12592</v>
      </c>
      <c r="G69" s="55">
        <v>4000</v>
      </c>
    </row>
    <row r="70" spans="2:7" s="27" customFormat="1" ht="15" customHeight="1">
      <c r="B70" s="52">
        <v>46</v>
      </c>
      <c r="C70" s="258" t="s">
        <v>97</v>
      </c>
      <c r="D70" s="102">
        <v>2000</v>
      </c>
      <c r="E70" s="102"/>
      <c r="F70" s="102">
        <v>9812</v>
      </c>
      <c r="G70" s="55">
        <v>3000</v>
      </c>
    </row>
    <row r="71" spans="2:7" s="27" customFormat="1" ht="15" customHeight="1">
      <c r="B71" s="52"/>
      <c r="C71" s="258" t="s">
        <v>423</v>
      </c>
      <c r="D71" s="102"/>
      <c r="E71" s="102"/>
      <c r="F71" s="102"/>
      <c r="G71" s="55">
        <v>300</v>
      </c>
    </row>
    <row r="72" spans="2:7" s="29" customFormat="1" ht="11.25">
      <c r="B72" s="72"/>
      <c r="C72" s="59"/>
      <c r="D72" s="59"/>
      <c r="E72" s="59"/>
      <c r="F72" s="59"/>
      <c r="G72" s="61"/>
    </row>
    <row r="73" spans="2:7" s="27" customFormat="1" ht="15" customHeight="1">
      <c r="B73" s="65" t="s">
        <v>22</v>
      </c>
      <c r="C73" s="34" t="s">
        <v>139</v>
      </c>
      <c r="D73" s="34">
        <f>SUM(D74:D76)</f>
        <v>600</v>
      </c>
      <c r="E73" s="34">
        <f>SUM(E74:E76)</f>
        <v>0</v>
      </c>
      <c r="F73" s="34">
        <f>SUM(F74:F76)</f>
        <v>0</v>
      </c>
      <c r="G73" s="64">
        <f>SUM(G74:G76)</f>
        <v>0</v>
      </c>
    </row>
    <row r="74" spans="2:7" s="27" customFormat="1" ht="15" customHeight="1">
      <c r="B74" s="52">
        <v>47</v>
      </c>
      <c r="C74" s="258" t="s">
        <v>140</v>
      </c>
      <c r="D74" s="102">
        <v>600</v>
      </c>
      <c r="E74" s="102"/>
      <c r="F74" s="102"/>
      <c r="G74" s="55"/>
    </row>
    <row r="75" spans="2:7" s="27" customFormat="1" ht="15" customHeight="1">
      <c r="B75" s="52">
        <v>48</v>
      </c>
      <c r="C75" s="258" t="s">
        <v>141</v>
      </c>
      <c r="D75" s="102">
        <v>0</v>
      </c>
      <c r="E75" s="102"/>
      <c r="F75" s="102"/>
      <c r="G75" s="55"/>
    </row>
    <row r="76" spans="2:7" s="27" customFormat="1" ht="15" customHeight="1">
      <c r="B76" s="52">
        <v>49</v>
      </c>
      <c r="C76" s="258" t="s">
        <v>142</v>
      </c>
      <c r="D76" s="102">
        <v>0</v>
      </c>
      <c r="E76" s="102"/>
      <c r="F76" s="102"/>
      <c r="G76" s="55"/>
    </row>
    <row r="77" spans="2:7" s="29" customFormat="1" ht="11.25">
      <c r="B77" s="72"/>
      <c r="C77" s="59"/>
      <c r="D77" s="59"/>
      <c r="E77" s="59"/>
      <c r="F77" s="59"/>
      <c r="G77" s="61"/>
    </row>
    <row r="78" spans="2:7" s="27" customFormat="1" ht="15" customHeight="1">
      <c r="B78" s="52">
        <v>50</v>
      </c>
      <c r="C78" s="173" t="s">
        <v>242</v>
      </c>
      <c r="D78" s="102">
        <v>0</v>
      </c>
      <c r="E78" s="102"/>
      <c r="F78" s="102"/>
      <c r="G78" s="55"/>
    </row>
    <row r="79" spans="2:7" s="29" customFormat="1" ht="11.25">
      <c r="B79" s="72"/>
      <c r="C79" s="59"/>
      <c r="D79" s="59"/>
      <c r="E79" s="59"/>
      <c r="F79" s="59"/>
      <c r="G79" s="61"/>
    </row>
    <row r="80" spans="2:7" ht="15" customHeight="1" thickBot="1">
      <c r="B80" s="67"/>
      <c r="C80" s="259" t="s">
        <v>237</v>
      </c>
      <c r="D80" s="188">
        <f>D8+D28+D66+D73</f>
        <v>270918</v>
      </c>
      <c r="E80" s="188">
        <f>E8+E28+E66+E73</f>
        <v>0</v>
      </c>
      <c r="F80" s="188">
        <f>F8+F28+F66+F73</f>
        <v>447473</v>
      </c>
      <c r="G80" s="374">
        <f>G8+G28+G66+G73</f>
        <v>260711</v>
      </c>
    </row>
    <row r="81" spans="2:7" s="75" customFormat="1" ht="11.25">
      <c r="B81" s="73"/>
      <c r="C81" s="266"/>
      <c r="D81" s="96"/>
      <c r="E81" s="96"/>
      <c r="F81" s="96"/>
      <c r="G81" s="74"/>
    </row>
    <row r="82" spans="2:7" s="43" customFormat="1" ht="15" customHeight="1">
      <c r="B82" s="36" t="s">
        <v>23</v>
      </c>
      <c r="C82" s="260" t="s">
        <v>143</v>
      </c>
      <c r="D82" s="184">
        <v>0</v>
      </c>
      <c r="E82" s="184"/>
      <c r="F82" s="184"/>
      <c r="G82" s="70">
        <v>0</v>
      </c>
    </row>
    <row r="83" spans="2:7" s="3" customFormat="1" ht="15" customHeight="1">
      <c r="B83" s="37">
        <v>51</v>
      </c>
      <c r="C83" s="261" t="s">
        <v>144</v>
      </c>
      <c r="D83" s="102">
        <v>0</v>
      </c>
      <c r="E83" s="102"/>
      <c r="F83" s="102"/>
      <c r="G83" s="55"/>
    </row>
    <row r="84" spans="2:7" s="3" customFormat="1" ht="15" customHeight="1">
      <c r="B84" s="37">
        <v>52</v>
      </c>
      <c r="C84" s="261" t="s">
        <v>145</v>
      </c>
      <c r="D84" s="102">
        <v>0</v>
      </c>
      <c r="E84" s="102"/>
      <c r="F84" s="102"/>
      <c r="G84" s="55"/>
    </row>
    <row r="85" spans="2:7" s="43" customFormat="1" ht="15" customHeight="1">
      <c r="B85" s="36" t="s">
        <v>24</v>
      </c>
      <c r="C85" s="260" t="s">
        <v>146</v>
      </c>
      <c r="D85" s="184">
        <v>0</v>
      </c>
      <c r="E85" s="184"/>
      <c r="F85" s="184"/>
      <c r="G85" s="70">
        <v>0</v>
      </c>
    </row>
    <row r="86" spans="2:7" s="3" customFormat="1" ht="15" customHeight="1">
      <c r="B86" s="37">
        <v>53</v>
      </c>
      <c r="C86" s="261" t="s">
        <v>160</v>
      </c>
      <c r="D86" s="102">
        <v>0</v>
      </c>
      <c r="E86" s="102"/>
      <c r="F86" s="102"/>
      <c r="G86" s="55"/>
    </row>
    <row r="87" spans="2:7" s="23" customFormat="1" ht="15" customHeight="1" thickBot="1">
      <c r="B87" s="67"/>
      <c r="C87" s="259" t="s">
        <v>243</v>
      </c>
      <c r="D87" s="170">
        <v>0</v>
      </c>
      <c r="E87" s="170"/>
      <c r="F87" s="170"/>
      <c r="G87" s="68">
        <v>0</v>
      </c>
    </row>
    <row r="88" spans="2:7" s="75" customFormat="1" ht="11.25">
      <c r="B88" s="73"/>
      <c r="C88" s="266"/>
      <c r="D88" s="96"/>
      <c r="E88" s="96"/>
      <c r="F88" s="96"/>
      <c r="G88" s="74"/>
    </row>
    <row r="89" spans="2:7" s="43" customFormat="1" ht="15" customHeight="1">
      <c r="B89" s="36" t="s">
        <v>25</v>
      </c>
      <c r="C89" s="260" t="s">
        <v>147</v>
      </c>
      <c r="D89" s="240">
        <v>0</v>
      </c>
      <c r="E89" s="240"/>
      <c r="F89" s="240"/>
      <c r="G89" s="241">
        <v>0</v>
      </c>
    </row>
    <row r="90" spans="2:7" s="75" customFormat="1" ht="12" thickBot="1">
      <c r="B90" s="93"/>
      <c r="C90" s="273"/>
      <c r="D90" s="185"/>
      <c r="E90" s="185"/>
      <c r="F90" s="185"/>
      <c r="G90" s="94"/>
    </row>
    <row r="91" spans="2:7" s="172" customFormat="1" ht="18" customHeight="1" thickBot="1">
      <c r="B91" s="154"/>
      <c r="C91" s="262" t="s">
        <v>6</v>
      </c>
      <c r="D91" s="196">
        <f>D80+D82+D85+D87</f>
        <v>270918</v>
      </c>
      <c r="E91" s="196">
        <f>E80+E82+E85+E87</f>
        <v>0</v>
      </c>
      <c r="F91" s="196">
        <f>F80+F82+F85+F87</f>
        <v>447473</v>
      </c>
      <c r="G91" s="380">
        <f>G80+G82+G85+G87</f>
        <v>260711</v>
      </c>
    </row>
    <row r="92" s="3" customFormat="1" ht="12.75">
      <c r="B92" s="12"/>
    </row>
  </sheetData>
  <sheetProtection/>
  <mergeCells count="5">
    <mergeCell ref="G5:G6"/>
    <mergeCell ref="B5:B6"/>
    <mergeCell ref="C5:C6"/>
    <mergeCell ref="B4:C4"/>
    <mergeCell ref="D5:F5"/>
  </mergeCells>
  <printOptions horizontalCentered="1"/>
  <pageMargins left="0.7480314960629921" right="0.1968503937007874" top="0.984251968503937" bottom="0.1968503937007874" header="0.3937007874015748" footer="0"/>
  <pageSetup firstPageNumber="19" useFirstPageNumber="1" horizontalDpi="300" verticalDpi="300" orientation="portrait" paperSize="9" r:id="rId1"/>
  <headerFooter alignWithMargins="0">
    <oddHeader>&amp;L&amp;"Times New Roman CE,Félkövér"&amp;12
Dunavarsány Város Önkormányzata
2009. évi költségvetése&amp;R&amp;12&amp;P./36.sz. oldal
&amp;"Times New Roman CE,Félkövér"I./11.sz.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F177"/>
  <sheetViews>
    <sheetView zoomScalePageLayoutView="0" workbookViewId="0" topLeftCell="A1">
      <selection activeCell="F3" sqref="F3"/>
    </sheetView>
  </sheetViews>
  <sheetFormatPr defaultColWidth="10.625" defaultRowHeight="12.75"/>
  <cols>
    <col min="1" max="1" width="10.625" style="1" customWidth="1"/>
    <col min="2" max="2" width="5.875" style="13" customWidth="1"/>
    <col min="3" max="3" width="48.875" style="2" customWidth="1"/>
    <col min="4" max="4" width="11.875" style="17" customWidth="1"/>
    <col min="5" max="5" width="9.875" style="17" customWidth="1"/>
    <col min="6" max="6" width="11.875" style="17" customWidth="1"/>
    <col min="7" max="16384" width="10.625" style="1" customWidth="1"/>
  </cols>
  <sheetData>
    <row r="3" spans="4:6" ht="15.75">
      <c r="D3" s="25"/>
      <c r="E3" s="25"/>
      <c r="F3" s="25"/>
    </row>
    <row r="4" spans="2:6" ht="24" customHeight="1">
      <c r="B4" s="494" t="s">
        <v>342</v>
      </c>
      <c r="C4" s="500"/>
      <c r="D4" s="124"/>
      <c r="E4" s="25"/>
      <c r="F4" s="25" t="s">
        <v>349</v>
      </c>
    </row>
    <row r="5" spans="2:6" s="15" customFormat="1" ht="18" customHeight="1">
      <c r="B5" s="495" t="s">
        <v>18</v>
      </c>
      <c r="C5" s="497" t="s">
        <v>79</v>
      </c>
      <c r="D5" s="499" t="s">
        <v>414</v>
      </c>
      <c r="E5" s="499"/>
      <c r="F5" s="492" t="s">
        <v>415</v>
      </c>
    </row>
    <row r="6" spans="2:6" s="26" customFormat="1" ht="26.25" customHeight="1">
      <c r="B6" s="496"/>
      <c r="C6" s="498"/>
      <c r="D6" s="293" t="s">
        <v>113</v>
      </c>
      <c r="E6" s="293" t="s">
        <v>350</v>
      </c>
      <c r="F6" s="493"/>
    </row>
    <row r="7" spans="2:6" s="22" customFormat="1" ht="11.25">
      <c r="B7" s="299"/>
      <c r="C7" s="300"/>
      <c r="D7" s="301"/>
      <c r="E7" s="301"/>
      <c r="F7" s="302"/>
    </row>
    <row r="8" spans="1:6" s="282" customFormat="1" ht="15" customHeight="1">
      <c r="A8" s="282">
        <v>0</v>
      </c>
      <c r="B8" s="283" t="s">
        <v>351</v>
      </c>
      <c r="C8" s="284"/>
      <c r="D8" s="285"/>
      <c r="E8" s="285"/>
      <c r="F8" s="286"/>
    </row>
    <row r="9" spans="1:6" s="287" customFormat="1" ht="15" customHeight="1">
      <c r="A9" s="287">
        <v>1</v>
      </c>
      <c r="B9" s="288"/>
      <c r="C9" s="294" t="s">
        <v>377</v>
      </c>
      <c r="D9" s="289">
        <v>0</v>
      </c>
      <c r="E9" s="289"/>
      <c r="F9" s="290"/>
    </row>
    <row r="10" spans="1:6" s="287" customFormat="1" ht="15" customHeight="1">
      <c r="A10" s="287">
        <v>2</v>
      </c>
      <c r="B10" s="288"/>
      <c r="C10" s="294" t="s">
        <v>378</v>
      </c>
      <c r="D10" s="289">
        <v>0</v>
      </c>
      <c r="E10" s="289"/>
      <c r="F10" s="290"/>
    </row>
    <row r="11" spans="1:6" s="287" customFormat="1" ht="15" customHeight="1">
      <c r="A11" s="287">
        <v>3</v>
      </c>
      <c r="B11" s="295"/>
      <c r="C11" s="296" t="s">
        <v>373</v>
      </c>
      <c r="D11" s="289">
        <v>0</v>
      </c>
      <c r="E11" s="289"/>
      <c r="F11" s="290"/>
    </row>
    <row r="12" spans="1:6" s="287" customFormat="1" ht="15" customHeight="1">
      <c r="A12" s="287">
        <v>4</v>
      </c>
      <c r="B12" s="288"/>
      <c r="C12" s="294" t="s">
        <v>374</v>
      </c>
      <c r="D12" s="289">
        <v>0</v>
      </c>
      <c r="E12" s="289"/>
      <c r="F12" s="290"/>
    </row>
    <row r="13" spans="1:6" s="287" customFormat="1" ht="15" customHeight="1">
      <c r="A13" s="287">
        <v>5</v>
      </c>
      <c r="B13" s="288"/>
      <c r="C13" s="294" t="s">
        <v>375</v>
      </c>
      <c r="D13" s="289">
        <v>0</v>
      </c>
      <c r="E13" s="289"/>
      <c r="F13" s="290"/>
    </row>
    <row r="14" spans="1:6" s="287" customFormat="1" ht="15" customHeight="1">
      <c r="A14" s="287">
        <v>6</v>
      </c>
      <c r="B14" s="288"/>
      <c r="C14" s="294" t="s">
        <v>42</v>
      </c>
      <c r="D14" s="289">
        <v>0</v>
      </c>
      <c r="E14" s="289"/>
      <c r="F14" s="290"/>
    </row>
    <row r="15" spans="1:6" s="287" customFormat="1" ht="15" customHeight="1">
      <c r="A15" s="287">
        <v>7</v>
      </c>
      <c r="B15" s="295"/>
      <c r="C15" s="296" t="s">
        <v>376</v>
      </c>
      <c r="D15" s="289">
        <v>0</v>
      </c>
      <c r="E15" s="289"/>
      <c r="F15" s="290"/>
    </row>
    <row r="16" spans="1:6" s="287" customFormat="1" ht="15" customHeight="1">
      <c r="A16" s="287">
        <v>8</v>
      </c>
      <c r="B16" s="288"/>
      <c r="C16" s="294" t="s">
        <v>46</v>
      </c>
      <c r="D16" s="289">
        <v>0</v>
      </c>
      <c r="E16" s="289"/>
      <c r="F16" s="290"/>
    </row>
    <row r="17" spans="1:6" s="287" customFormat="1" ht="15" customHeight="1">
      <c r="A17" s="287">
        <v>9</v>
      </c>
      <c r="B17" s="308"/>
      <c r="C17" s="309" t="s">
        <v>139</v>
      </c>
      <c r="D17" s="289">
        <v>0</v>
      </c>
      <c r="E17" s="289"/>
      <c r="F17" s="290"/>
    </row>
    <row r="18" spans="1:6" s="282" customFormat="1" ht="15" customHeight="1">
      <c r="A18" s="282">
        <v>0</v>
      </c>
      <c r="B18" s="283" t="s">
        <v>298</v>
      </c>
      <c r="C18" s="284"/>
      <c r="D18" s="285"/>
      <c r="E18" s="285"/>
      <c r="F18" s="286"/>
    </row>
    <row r="19" spans="1:6" s="287" customFormat="1" ht="15" customHeight="1">
      <c r="A19" s="287">
        <v>1</v>
      </c>
      <c r="B19" s="288"/>
      <c r="C19" s="294" t="s">
        <v>377</v>
      </c>
      <c r="D19" s="289">
        <v>9130</v>
      </c>
      <c r="E19" s="289">
        <v>10430</v>
      </c>
      <c r="F19" s="290">
        <v>10527</v>
      </c>
    </row>
    <row r="20" spans="1:6" s="287" customFormat="1" ht="15" customHeight="1">
      <c r="A20" s="287">
        <v>2</v>
      </c>
      <c r="B20" s="288"/>
      <c r="C20" s="294" t="s">
        <v>378</v>
      </c>
      <c r="D20" s="289">
        <v>57689</v>
      </c>
      <c r="E20" s="289">
        <v>136204</v>
      </c>
      <c r="F20" s="290">
        <v>21450</v>
      </c>
    </row>
    <row r="21" spans="1:6" s="287" customFormat="1" ht="15" customHeight="1">
      <c r="A21" s="287">
        <v>3</v>
      </c>
      <c r="B21" s="295"/>
      <c r="C21" s="296" t="s">
        <v>373</v>
      </c>
      <c r="D21" s="289">
        <v>66819</v>
      </c>
      <c r="E21" s="289">
        <v>146634</v>
      </c>
      <c r="F21" s="290">
        <v>31977</v>
      </c>
    </row>
    <row r="22" spans="1:6" s="287" customFormat="1" ht="15" customHeight="1">
      <c r="A22" s="287">
        <v>4</v>
      </c>
      <c r="B22" s="288"/>
      <c r="C22" s="294" t="s">
        <v>374</v>
      </c>
      <c r="D22" s="289">
        <v>9650</v>
      </c>
      <c r="E22" s="289">
        <v>8915</v>
      </c>
      <c r="F22" s="290">
        <v>7830</v>
      </c>
    </row>
    <row r="23" spans="1:6" s="287" customFormat="1" ht="15" customHeight="1">
      <c r="A23" s="287">
        <v>5</v>
      </c>
      <c r="B23" s="288"/>
      <c r="C23" s="294" t="s">
        <v>375</v>
      </c>
      <c r="D23" s="289">
        <v>105665</v>
      </c>
      <c r="E23" s="289">
        <v>109477</v>
      </c>
      <c r="F23" s="290">
        <v>170779</v>
      </c>
    </row>
    <row r="24" spans="1:6" s="287" customFormat="1" ht="15" customHeight="1">
      <c r="A24" s="287">
        <v>6</v>
      </c>
      <c r="B24" s="288"/>
      <c r="C24" s="294" t="s">
        <v>42</v>
      </c>
      <c r="D24" s="289">
        <v>30669</v>
      </c>
      <c r="E24" s="289">
        <v>90682</v>
      </c>
      <c r="F24" s="290">
        <v>42325</v>
      </c>
    </row>
    <row r="25" spans="1:6" s="287" customFormat="1" ht="15" customHeight="1">
      <c r="A25" s="287">
        <v>7</v>
      </c>
      <c r="B25" s="295"/>
      <c r="C25" s="296" t="s">
        <v>376</v>
      </c>
      <c r="D25" s="289">
        <v>145984</v>
      </c>
      <c r="E25" s="289">
        <v>209074</v>
      </c>
      <c r="F25" s="290">
        <v>220934</v>
      </c>
    </row>
    <row r="26" spans="1:6" s="287" customFormat="1" ht="15" customHeight="1">
      <c r="A26" s="287">
        <v>8</v>
      </c>
      <c r="B26" s="288"/>
      <c r="C26" s="294" t="s">
        <v>46</v>
      </c>
      <c r="D26" s="289">
        <v>9000</v>
      </c>
      <c r="E26" s="289">
        <v>25564</v>
      </c>
      <c r="F26" s="290">
        <v>7800</v>
      </c>
    </row>
    <row r="27" spans="1:6" s="287" customFormat="1" ht="15" customHeight="1">
      <c r="A27" s="287">
        <v>9</v>
      </c>
      <c r="B27" s="308"/>
      <c r="C27" s="309" t="s">
        <v>139</v>
      </c>
      <c r="D27" s="289">
        <v>0</v>
      </c>
      <c r="E27" s="289"/>
      <c r="F27" s="290"/>
    </row>
    <row r="28" spans="1:6" s="282" customFormat="1" ht="15" customHeight="1">
      <c r="A28" s="282">
        <v>0</v>
      </c>
      <c r="B28" s="283" t="s">
        <v>364</v>
      </c>
      <c r="C28" s="284"/>
      <c r="D28" s="285"/>
      <c r="E28" s="285"/>
      <c r="F28" s="286"/>
    </row>
    <row r="29" spans="1:6" s="287" customFormat="1" ht="15" customHeight="1">
      <c r="A29" s="287">
        <v>1</v>
      </c>
      <c r="B29" s="288"/>
      <c r="C29" s="294" t="s">
        <v>377</v>
      </c>
      <c r="D29" s="289">
        <v>0</v>
      </c>
      <c r="E29" s="289"/>
      <c r="F29" s="290"/>
    </row>
    <row r="30" spans="1:6" s="287" customFormat="1" ht="15" customHeight="1">
      <c r="A30" s="287">
        <v>2</v>
      </c>
      <c r="B30" s="288"/>
      <c r="C30" s="294" t="s">
        <v>378</v>
      </c>
      <c r="D30" s="289">
        <v>0</v>
      </c>
      <c r="E30" s="289"/>
      <c r="F30" s="290"/>
    </row>
    <row r="31" spans="1:6" s="287" customFormat="1" ht="15" customHeight="1">
      <c r="A31" s="287">
        <v>3</v>
      </c>
      <c r="B31" s="295"/>
      <c r="C31" s="296" t="s">
        <v>373</v>
      </c>
      <c r="D31" s="289">
        <v>0</v>
      </c>
      <c r="E31" s="289"/>
      <c r="F31" s="290"/>
    </row>
    <row r="32" spans="1:6" s="287" customFormat="1" ht="15" customHeight="1">
      <c r="A32" s="287">
        <v>4</v>
      </c>
      <c r="B32" s="288"/>
      <c r="C32" s="294" t="s">
        <v>374</v>
      </c>
      <c r="D32" s="289">
        <v>0</v>
      </c>
      <c r="E32" s="289">
        <v>25</v>
      </c>
      <c r="F32" s="290"/>
    </row>
    <row r="33" spans="1:6" s="287" customFormat="1" ht="15" customHeight="1">
      <c r="A33" s="287">
        <v>5</v>
      </c>
      <c r="B33" s="288"/>
      <c r="C33" s="294" t="s">
        <v>375</v>
      </c>
      <c r="D33" s="289">
        <v>0</v>
      </c>
      <c r="E33" s="289">
        <v>418</v>
      </c>
      <c r="F33" s="290"/>
    </row>
    <row r="34" spans="1:6" s="287" customFormat="1" ht="15" customHeight="1">
      <c r="A34" s="287">
        <v>6</v>
      </c>
      <c r="B34" s="288"/>
      <c r="C34" s="294" t="s">
        <v>42</v>
      </c>
      <c r="D34" s="289">
        <v>0</v>
      </c>
      <c r="E34" s="289">
        <v>28</v>
      </c>
      <c r="F34" s="290"/>
    </row>
    <row r="35" spans="1:6" s="287" customFormat="1" ht="15" customHeight="1">
      <c r="A35" s="287">
        <v>7</v>
      </c>
      <c r="B35" s="295"/>
      <c r="C35" s="296" t="s">
        <v>376</v>
      </c>
      <c r="D35" s="289">
        <v>0</v>
      </c>
      <c r="E35" s="289">
        <v>471</v>
      </c>
      <c r="F35" s="290"/>
    </row>
    <row r="36" spans="1:6" s="287" customFormat="1" ht="15" customHeight="1">
      <c r="A36" s="287">
        <v>8</v>
      </c>
      <c r="B36" s="288"/>
      <c r="C36" s="294" t="s">
        <v>46</v>
      </c>
      <c r="D36" s="289">
        <v>0</v>
      </c>
      <c r="E36" s="289"/>
      <c r="F36" s="290"/>
    </row>
    <row r="37" spans="1:6" s="287" customFormat="1" ht="15" customHeight="1">
      <c r="A37" s="287">
        <v>9</v>
      </c>
      <c r="B37" s="308"/>
      <c r="C37" s="309" t="s">
        <v>139</v>
      </c>
      <c r="D37" s="289">
        <v>0</v>
      </c>
      <c r="E37" s="289"/>
      <c r="F37" s="290"/>
    </row>
    <row r="38" spans="1:6" s="282" customFormat="1" ht="15" customHeight="1">
      <c r="A38" s="282">
        <v>0</v>
      </c>
      <c r="B38" s="283" t="s">
        <v>365</v>
      </c>
      <c r="C38" s="284"/>
      <c r="D38" s="285"/>
      <c r="E38" s="285"/>
      <c r="F38" s="286"/>
    </row>
    <row r="39" spans="1:6" s="287" customFormat="1" ht="15" customHeight="1">
      <c r="A39" s="287">
        <v>1</v>
      </c>
      <c r="B39" s="288"/>
      <c r="C39" s="294" t="s">
        <v>377</v>
      </c>
      <c r="D39" s="289">
        <v>0</v>
      </c>
      <c r="E39" s="289"/>
      <c r="F39" s="290"/>
    </row>
    <row r="40" spans="1:6" s="287" customFormat="1" ht="15" customHeight="1">
      <c r="A40" s="287">
        <v>2</v>
      </c>
      <c r="B40" s="288"/>
      <c r="C40" s="294" t="s">
        <v>378</v>
      </c>
      <c r="D40" s="289">
        <v>0</v>
      </c>
      <c r="E40" s="289"/>
      <c r="F40" s="290"/>
    </row>
    <row r="41" spans="1:6" s="287" customFormat="1" ht="15" customHeight="1">
      <c r="A41" s="287">
        <v>3</v>
      </c>
      <c r="B41" s="295"/>
      <c r="C41" s="296" t="s">
        <v>373</v>
      </c>
      <c r="D41" s="289">
        <v>0</v>
      </c>
      <c r="E41" s="289"/>
      <c r="F41" s="290"/>
    </row>
    <row r="42" spans="1:6" s="287" customFormat="1" ht="15" customHeight="1">
      <c r="A42" s="287">
        <v>4</v>
      </c>
      <c r="B42" s="288"/>
      <c r="C42" s="294" t="s">
        <v>374</v>
      </c>
      <c r="D42" s="289">
        <v>420</v>
      </c>
      <c r="E42" s="289">
        <v>1248</v>
      </c>
      <c r="F42" s="290">
        <v>220</v>
      </c>
    </row>
    <row r="43" spans="1:6" s="287" customFormat="1" ht="15" customHeight="1">
      <c r="A43" s="287">
        <v>5</v>
      </c>
      <c r="B43" s="288"/>
      <c r="C43" s="294" t="s">
        <v>375</v>
      </c>
      <c r="D43" s="289">
        <v>9960</v>
      </c>
      <c r="E43" s="289">
        <v>19906</v>
      </c>
      <c r="F43" s="290">
        <v>22150</v>
      </c>
    </row>
    <row r="44" spans="1:6" s="287" customFormat="1" ht="15" customHeight="1">
      <c r="A44" s="287">
        <v>6</v>
      </c>
      <c r="B44" s="288"/>
      <c r="C44" s="294" t="s">
        <v>42</v>
      </c>
      <c r="D44" s="289">
        <v>2016</v>
      </c>
      <c r="E44" s="289">
        <v>4245</v>
      </c>
      <c r="F44" s="290">
        <v>4454</v>
      </c>
    </row>
    <row r="45" spans="1:6" s="287" customFormat="1" ht="15" customHeight="1">
      <c r="A45" s="287">
        <v>7</v>
      </c>
      <c r="B45" s="295"/>
      <c r="C45" s="296" t="s">
        <v>376</v>
      </c>
      <c r="D45" s="289">
        <v>12396</v>
      </c>
      <c r="E45" s="289">
        <v>25399</v>
      </c>
      <c r="F45" s="290">
        <v>26824</v>
      </c>
    </row>
    <row r="46" spans="1:6" s="287" customFormat="1" ht="15" customHeight="1">
      <c r="A46" s="287">
        <v>8</v>
      </c>
      <c r="B46" s="288"/>
      <c r="C46" s="294" t="s">
        <v>46</v>
      </c>
      <c r="D46" s="289">
        <v>0</v>
      </c>
      <c r="E46" s="289">
        <v>49</v>
      </c>
      <c r="F46" s="290"/>
    </row>
    <row r="47" spans="1:6" s="287" customFormat="1" ht="15" customHeight="1">
      <c r="A47" s="287">
        <v>9</v>
      </c>
      <c r="B47" s="308"/>
      <c r="C47" s="309" t="s">
        <v>139</v>
      </c>
      <c r="D47" s="289">
        <v>0</v>
      </c>
      <c r="E47" s="289"/>
      <c r="F47" s="290"/>
    </row>
    <row r="48" spans="1:6" s="282" customFormat="1" ht="15" customHeight="1">
      <c r="A48" s="282">
        <v>0</v>
      </c>
      <c r="B48" s="283" t="s">
        <v>379</v>
      </c>
      <c r="C48" s="284"/>
      <c r="D48" s="285"/>
      <c r="E48" s="285"/>
      <c r="F48" s="286"/>
    </row>
    <row r="49" spans="1:6" s="287" customFormat="1" ht="15" customHeight="1">
      <c r="A49" s="287">
        <v>1</v>
      </c>
      <c r="B49" s="288"/>
      <c r="C49" s="294" t="s">
        <v>377</v>
      </c>
      <c r="D49" s="289">
        <v>0</v>
      </c>
      <c r="E49" s="289"/>
      <c r="F49" s="290"/>
    </row>
    <row r="50" spans="1:6" s="287" customFormat="1" ht="15" customHeight="1">
      <c r="A50" s="287">
        <v>2</v>
      </c>
      <c r="B50" s="288"/>
      <c r="C50" s="294" t="s">
        <v>378</v>
      </c>
      <c r="D50" s="289">
        <v>0</v>
      </c>
      <c r="E50" s="289"/>
      <c r="F50" s="290"/>
    </row>
    <row r="51" spans="1:6" s="287" customFormat="1" ht="15" customHeight="1">
      <c r="A51" s="287">
        <v>3</v>
      </c>
      <c r="B51" s="295"/>
      <c r="C51" s="296" t="s">
        <v>373</v>
      </c>
      <c r="D51" s="289">
        <v>0</v>
      </c>
      <c r="E51" s="289"/>
      <c r="F51" s="290"/>
    </row>
    <row r="52" spans="1:6" s="287" customFormat="1" ht="15" customHeight="1">
      <c r="A52" s="287">
        <v>4</v>
      </c>
      <c r="B52" s="288"/>
      <c r="C52" s="294" t="s">
        <v>374</v>
      </c>
      <c r="D52" s="289">
        <v>0</v>
      </c>
      <c r="E52" s="289"/>
      <c r="F52" s="290"/>
    </row>
    <row r="53" spans="1:6" s="287" customFormat="1" ht="15" customHeight="1">
      <c r="A53" s="287">
        <v>5</v>
      </c>
      <c r="B53" s="288"/>
      <c r="C53" s="294" t="s">
        <v>375</v>
      </c>
      <c r="D53" s="289">
        <v>0</v>
      </c>
      <c r="E53" s="289">
        <v>2</v>
      </c>
      <c r="F53" s="290">
        <v>3</v>
      </c>
    </row>
    <row r="54" spans="1:6" s="287" customFormat="1" ht="15" customHeight="1">
      <c r="A54" s="287">
        <v>6</v>
      </c>
      <c r="B54" s="288"/>
      <c r="C54" s="294" t="s">
        <v>42</v>
      </c>
      <c r="D54" s="289">
        <v>0</v>
      </c>
      <c r="E54" s="289"/>
      <c r="F54" s="290"/>
    </row>
    <row r="55" spans="1:6" s="287" customFormat="1" ht="15" customHeight="1">
      <c r="A55" s="287">
        <v>7</v>
      </c>
      <c r="B55" s="295"/>
      <c r="C55" s="296" t="s">
        <v>376</v>
      </c>
      <c r="D55" s="289">
        <v>0</v>
      </c>
      <c r="E55" s="289"/>
      <c r="F55" s="290"/>
    </row>
    <row r="56" spans="1:6" s="287" customFormat="1" ht="15" customHeight="1">
      <c r="A56" s="287">
        <v>8</v>
      </c>
      <c r="B56" s="288"/>
      <c r="C56" s="294" t="s">
        <v>46</v>
      </c>
      <c r="D56" s="289">
        <v>0</v>
      </c>
      <c r="E56" s="289"/>
      <c r="F56" s="290"/>
    </row>
    <row r="57" spans="1:6" s="287" customFormat="1" ht="15" customHeight="1">
      <c r="A57" s="287">
        <v>9</v>
      </c>
      <c r="B57" s="308"/>
      <c r="C57" s="309" t="s">
        <v>139</v>
      </c>
      <c r="D57" s="289">
        <v>0</v>
      </c>
      <c r="E57" s="289"/>
      <c r="F57" s="290"/>
    </row>
    <row r="58" spans="1:6" s="282" customFormat="1" ht="15" customHeight="1">
      <c r="A58" s="282">
        <v>0</v>
      </c>
      <c r="B58" s="283" t="s">
        <v>314</v>
      </c>
      <c r="C58" s="284"/>
      <c r="D58" s="285"/>
      <c r="E58" s="285"/>
      <c r="F58" s="286"/>
    </row>
    <row r="59" spans="1:6" s="287" customFormat="1" ht="15" customHeight="1">
      <c r="A59" s="287">
        <v>1</v>
      </c>
      <c r="B59" s="288"/>
      <c r="C59" s="294" t="s">
        <v>377</v>
      </c>
      <c r="D59" s="289">
        <v>0</v>
      </c>
      <c r="E59" s="289"/>
      <c r="F59" s="290"/>
    </row>
    <row r="60" spans="1:6" s="287" customFormat="1" ht="15" customHeight="1">
      <c r="A60" s="287">
        <v>2</v>
      </c>
      <c r="B60" s="288"/>
      <c r="C60" s="294" t="s">
        <v>378</v>
      </c>
      <c r="D60" s="289">
        <v>0</v>
      </c>
      <c r="E60" s="289"/>
      <c r="F60" s="290"/>
    </row>
    <row r="61" spans="1:6" s="287" customFormat="1" ht="15" customHeight="1">
      <c r="A61" s="287">
        <v>3</v>
      </c>
      <c r="B61" s="295"/>
      <c r="C61" s="296" t="s">
        <v>373</v>
      </c>
      <c r="D61" s="289">
        <v>0</v>
      </c>
      <c r="E61" s="289"/>
      <c r="F61" s="290"/>
    </row>
    <row r="62" spans="1:6" s="287" customFormat="1" ht="15" customHeight="1">
      <c r="A62" s="287">
        <v>4</v>
      </c>
      <c r="B62" s="288"/>
      <c r="C62" s="294" t="s">
        <v>374</v>
      </c>
      <c r="D62" s="289">
        <v>0</v>
      </c>
      <c r="E62" s="289"/>
      <c r="F62" s="290"/>
    </row>
    <row r="63" spans="1:6" s="287" customFormat="1" ht="15" customHeight="1">
      <c r="A63" s="287">
        <v>5</v>
      </c>
      <c r="B63" s="288"/>
      <c r="C63" s="294" t="s">
        <v>375</v>
      </c>
      <c r="D63" s="289">
        <v>11760</v>
      </c>
      <c r="E63" s="289">
        <v>12998</v>
      </c>
      <c r="F63" s="290">
        <v>12620</v>
      </c>
    </row>
    <row r="64" spans="1:6" s="287" customFormat="1" ht="15" customHeight="1">
      <c r="A64" s="287">
        <v>6</v>
      </c>
      <c r="B64" s="288"/>
      <c r="C64" s="294" t="s">
        <v>42</v>
      </c>
      <c r="D64" s="289">
        <v>2352</v>
      </c>
      <c r="E64" s="289">
        <v>2588</v>
      </c>
      <c r="F64" s="290">
        <v>2524</v>
      </c>
    </row>
    <row r="65" spans="1:6" s="287" customFormat="1" ht="15" customHeight="1">
      <c r="A65" s="287">
        <v>7</v>
      </c>
      <c r="B65" s="295"/>
      <c r="C65" s="296" t="s">
        <v>376</v>
      </c>
      <c r="D65" s="289">
        <v>14112</v>
      </c>
      <c r="E65" s="289">
        <v>15586</v>
      </c>
      <c r="F65" s="290">
        <v>15144</v>
      </c>
    </row>
    <row r="66" spans="1:6" s="287" customFormat="1" ht="15" customHeight="1">
      <c r="A66" s="287">
        <v>8</v>
      </c>
      <c r="B66" s="288"/>
      <c r="C66" s="294" t="s">
        <v>46</v>
      </c>
      <c r="D66" s="289">
        <v>0</v>
      </c>
      <c r="E66" s="289">
        <v>1</v>
      </c>
      <c r="F66" s="290"/>
    </row>
    <row r="67" spans="1:6" s="287" customFormat="1" ht="15" customHeight="1">
      <c r="A67" s="287">
        <v>9</v>
      </c>
      <c r="B67" s="308"/>
      <c r="C67" s="309" t="s">
        <v>139</v>
      </c>
      <c r="D67" s="289">
        <v>0</v>
      </c>
      <c r="E67" s="289"/>
      <c r="F67" s="290"/>
    </row>
    <row r="68" spans="1:6" s="282" customFormat="1" ht="15" customHeight="1">
      <c r="A68" s="282">
        <v>0</v>
      </c>
      <c r="B68" s="283" t="s">
        <v>380</v>
      </c>
      <c r="C68" s="284"/>
      <c r="D68" s="285"/>
      <c r="E68" s="285"/>
      <c r="F68" s="286"/>
    </row>
    <row r="69" spans="1:6" s="287" customFormat="1" ht="15" customHeight="1">
      <c r="A69" s="287">
        <v>1</v>
      </c>
      <c r="B69" s="288"/>
      <c r="C69" s="294" t="s">
        <v>377</v>
      </c>
      <c r="D69" s="289">
        <v>0</v>
      </c>
      <c r="E69" s="289"/>
      <c r="F69" s="290"/>
    </row>
    <row r="70" spans="1:6" s="287" customFormat="1" ht="15" customHeight="1">
      <c r="A70" s="287">
        <v>2</v>
      </c>
      <c r="B70" s="288"/>
      <c r="C70" s="294" t="s">
        <v>378</v>
      </c>
      <c r="D70" s="289">
        <v>0</v>
      </c>
      <c r="E70" s="289"/>
      <c r="F70" s="290"/>
    </row>
    <row r="71" spans="1:6" s="287" customFormat="1" ht="15" customHeight="1">
      <c r="A71" s="287">
        <v>3</v>
      </c>
      <c r="B71" s="295"/>
      <c r="C71" s="296" t="s">
        <v>373</v>
      </c>
      <c r="D71" s="289">
        <v>0</v>
      </c>
      <c r="E71" s="289"/>
      <c r="F71" s="290"/>
    </row>
    <row r="72" spans="1:6" s="287" customFormat="1" ht="15" customHeight="1">
      <c r="A72" s="287">
        <v>4</v>
      </c>
      <c r="B72" s="288"/>
      <c r="C72" s="294" t="s">
        <v>374</v>
      </c>
      <c r="D72" s="289">
        <v>0</v>
      </c>
      <c r="E72" s="289">
        <v>510</v>
      </c>
      <c r="F72" s="290">
        <v>268</v>
      </c>
    </row>
    <row r="73" spans="1:6" s="287" customFormat="1" ht="15" customHeight="1">
      <c r="A73" s="287">
        <v>5</v>
      </c>
      <c r="B73" s="288"/>
      <c r="C73" s="294" t="s">
        <v>375</v>
      </c>
      <c r="D73" s="289">
        <v>1520</v>
      </c>
      <c r="E73" s="289">
        <v>952</v>
      </c>
      <c r="F73" s="290">
        <v>11234</v>
      </c>
    </row>
    <row r="74" spans="1:6" s="287" customFormat="1" ht="15" customHeight="1">
      <c r="A74" s="287">
        <v>6</v>
      </c>
      <c r="B74" s="288"/>
      <c r="C74" s="294" t="s">
        <v>42</v>
      </c>
      <c r="D74" s="289">
        <v>16</v>
      </c>
      <c r="E74" s="289">
        <v>169</v>
      </c>
      <c r="F74" s="290">
        <v>2301</v>
      </c>
    </row>
    <row r="75" spans="1:6" s="287" customFormat="1" ht="15" customHeight="1">
      <c r="A75" s="287">
        <v>7</v>
      </c>
      <c r="B75" s="295"/>
      <c r="C75" s="296" t="s">
        <v>376</v>
      </c>
      <c r="D75" s="289">
        <v>1536</v>
      </c>
      <c r="E75" s="289">
        <v>1631</v>
      </c>
      <c r="F75" s="290">
        <v>13803</v>
      </c>
    </row>
    <row r="76" spans="1:6" s="287" customFormat="1" ht="15" customHeight="1">
      <c r="A76" s="287">
        <v>8</v>
      </c>
      <c r="B76" s="288"/>
      <c r="C76" s="294" t="s">
        <v>46</v>
      </c>
      <c r="D76" s="289">
        <v>0</v>
      </c>
      <c r="E76" s="289"/>
      <c r="F76" s="290"/>
    </row>
    <row r="77" spans="1:6" s="287" customFormat="1" ht="15" customHeight="1">
      <c r="A77" s="287">
        <v>9</v>
      </c>
      <c r="B77" s="308"/>
      <c r="C77" s="309" t="s">
        <v>139</v>
      </c>
      <c r="D77" s="289">
        <v>0</v>
      </c>
      <c r="E77" s="289"/>
      <c r="F77" s="290"/>
    </row>
    <row r="78" spans="1:6" s="282" customFormat="1" ht="15" customHeight="1">
      <c r="A78" s="282">
        <v>0</v>
      </c>
      <c r="B78" s="283" t="s">
        <v>366</v>
      </c>
      <c r="C78" s="284"/>
      <c r="D78" s="285"/>
      <c r="E78" s="285"/>
      <c r="F78" s="286"/>
    </row>
    <row r="79" spans="1:6" s="287" customFormat="1" ht="15" customHeight="1">
      <c r="A79" s="287">
        <v>1</v>
      </c>
      <c r="B79" s="288"/>
      <c r="C79" s="294" t="s">
        <v>377</v>
      </c>
      <c r="D79" s="289">
        <v>0</v>
      </c>
      <c r="E79" s="289"/>
      <c r="F79" s="290"/>
    </row>
    <row r="80" spans="1:6" s="287" customFormat="1" ht="15" customHeight="1">
      <c r="A80" s="287">
        <v>2</v>
      </c>
      <c r="B80" s="288"/>
      <c r="C80" s="294" t="s">
        <v>378</v>
      </c>
      <c r="D80" s="289">
        <v>0</v>
      </c>
      <c r="E80" s="289"/>
      <c r="F80" s="290"/>
    </row>
    <row r="81" spans="1:6" s="287" customFormat="1" ht="15" customHeight="1">
      <c r="A81" s="287">
        <v>3</v>
      </c>
      <c r="B81" s="295"/>
      <c r="C81" s="296" t="s">
        <v>373</v>
      </c>
      <c r="D81" s="289">
        <v>0</v>
      </c>
      <c r="E81" s="289"/>
      <c r="F81" s="290"/>
    </row>
    <row r="82" spans="1:6" s="287" customFormat="1" ht="15" customHeight="1">
      <c r="A82" s="287">
        <v>4</v>
      </c>
      <c r="B82" s="288"/>
      <c r="C82" s="294" t="s">
        <v>374</v>
      </c>
      <c r="D82" s="289">
        <v>1102</v>
      </c>
      <c r="E82" s="289">
        <v>1095</v>
      </c>
      <c r="F82" s="290">
        <v>1180</v>
      </c>
    </row>
    <row r="83" spans="1:6" s="287" customFormat="1" ht="15" customHeight="1">
      <c r="A83" s="287">
        <v>5</v>
      </c>
      <c r="B83" s="288"/>
      <c r="C83" s="294" t="s">
        <v>375</v>
      </c>
      <c r="D83" s="289">
        <v>1140</v>
      </c>
      <c r="E83" s="289">
        <v>1022</v>
      </c>
      <c r="F83" s="290">
        <v>2000</v>
      </c>
    </row>
    <row r="84" spans="1:6" s="287" customFormat="1" ht="15" customHeight="1">
      <c r="A84" s="287">
        <v>6</v>
      </c>
      <c r="B84" s="288"/>
      <c r="C84" s="294" t="s">
        <v>42</v>
      </c>
      <c r="D84" s="289">
        <v>445</v>
      </c>
      <c r="E84" s="289">
        <v>190</v>
      </c>
      <c r="F84" s="290">
        <v>636</v>
      </c>
    </row>
    <row r="85" spans="1:6" s="287" customFormat="1" ht="15" customHeight="1">
      <c r="A85" s="287">
        <v>7</v>
      </c>
      <c r="B85" s="295"/>
      <c r="C85" s="296" t="s">
        <v>376</v>
      </c>
      <c r="D85" s="289">
        <v>2687</v>
      </c>
      <c r="E85" s="289">
        <v>2307</v>
      </c>
      <c r="F85" s="290">
        <v>3816</v>
      </c>
    </row>
    <row r="86" spans="1:6" s="287" customFormat="1" ht="15" customHeight="1">
      <c r="A86" s="287">
        <v>8</v>
      </c>
      <c r="B86" s="288"/>
      <c r="C86" s="294" t="s">
        <v>46</v>
      </c>
      <c r="D86" s="289">
        <v>160</v>
      </c>
      <c r="E86" s="289">
        <v>0</v>
      </c>
      <c r="F86" s="290">
        <v>0</v>
      </c>
    </row>
    <row r="87" spans="1:6" s="287" customFormat="1" ht="15" customHeight="1">
      <c r="A87" s="287">
        <v>9</v>
      </c>
      <c r="B87" s="308"/>
      <c r="C87" s="309" t="s">
        <v>139</v>
      </c>
      <c r="D87" s="289">
        <v>0</v>
      </c>
      <c r="E87" s="289"/>
      <c r="F87" s="290"/>
    </row>
    <row r="88" spans="1:6" s="282" customFormat="1" ht="15" customHeight="1">
      <c r="A88" s="282">
        <v>0</v>
      </c>
      <c r="B88" s="283" t="s">
        <v>367</v>
      </c>
      <c r="C88" s="284"/>
      <c r="D88" s="285"/>
      <c r="E88" s="285"/>
      <c r="F88" s="286"/>
    </row>
    <row r="89" spans="1:6" s="287" customFormat="1" ht="15" customHeight="1">
      <c r="A89" s="287">
        <v>1</v>
      </c>
      <c r="B89" s="288"/>
      <c r="C89" s="294" t="s">
        <v>377</v>
      </c>
      <c r="D89" s="289">
        <v>0</v>
      </c>
      <c r="E89" s="289"/>
      <c r="F89" s="290"/>
    </row>
    <row r="90" spans="1:6" s="287" customFormat="1" ht="15" customHeight="1">
      <c r="A90" s="287">
        <v>2</v>
      </c>
      <c r="B90" s="288"/>
      <c r="C90" s="294" t="s">
        <v>378</v>
      </c>
      <c r="D90" s="289">
        <v>0</v>
      </c>
      <c r="E90" s="289"/>
      <c r="F90" s="290"/>
    </row>
    <row r="91" spans="1:6" s="287" customFormat="1" ht="15" customHeight="1">
      <c r="A91" s="287">
        <v>3</v>
      </c>
      <c r="B91" s="295"/>
      <c r="C91" s="296" t="s">
        <v>373</v>
      </c>
      <c r="D91" s="289">
        <v>0</v>
      </c>
      <c r="E91" s="289"/>
      <c r="F91" s="290"/>
    </row>
    <row r="92" spans="1:6" s="287" customFormat="1" ht="15" customHeight="1">
      <c r="A92" s="287">
        <v>4</v>
      </c>
      <c r="B92" s="288"/>
      <c r="C92" s="294" t="s">
        <v>374</v>
      </c>
      <c r="D92" s="289">
        <v>270</v>
      </c>
      <c r="E92" s="289">
        <v>248</v>
      </c>
      <c r="F92" s="290">
        <v>290</v>
      </c>
    </row>
    <row r="93" spans="1:6" s="287" customFormat="1" ht="15" customHeight="1">
      <c r="A93" s="287">
        <v>5</v>
      </c>
      <c r="B93" s="288"/>
      <c r="C93" s="294" t="s">
        <v>375</v>
      </c>
      <c r="D93" s="289">
        <v>790</v>
      </c>
      <c r="E93" s="289">
        <v>1149</v>
      </c>
      <c r="F93" s="290">
        <v>1175</v>
      </c>
    </row>
    <row r="94" spans="1:6" s="287" customFormat="1" ht="15" customHeight="1">
      <c r="A94" s="287">
        <v>6</v>
      </c>
      <c r="B94" s="288"/>
      <c r="C94" s="294" t="s">
        <v>42</v>
      </c>
      <c r="D94" s="289">
        <v>214</v>
      </c>
      <c r="E94" s="289">
        <v>270</v>
      </c>
      <c r="F94" s="290">
        <v>311</v>
      </c>
    </row>
    <row r="95" spans="1:6" s="287" customFormat="1" ht="15" customHeight="1">
      <c r="A95" s="287">
        <v>7</v>
      </c>
      <c r="B95" s="295"/>
      <c r="C95" s="296" t="s">
        <v>376</v>
      </c>
      <c r="D95" s="289">
        <v>1274</v>
      </c>
      <c r="E95" s="289">
        <v>1667</v>
      </c>
      <c r="F95" s="290">
        <v>1776</v>
      </c>
    </row>
    <row r="96" spans="1:6" s="287" customFormat="1" ht="15" customHeight="1">
      <c r="A96" s="287">
        <v>8</v>
      </c>
      <c r="B96" s="288"/>
      <c r="C96" s="294" t="s">
        <v>46</v>
      </c>
      <c r="D96" s="289">
        <v>0</v>
      </c>
      <c r="E96" s="289">
        <v>6</v>
      </c>
      <c r="F96" s="290"/>
    </row>
    <row r="97" spans="1:6" s="287" customFormat="1" ht="15" customHeight="1">
      <c r="A97" s="287">
        <v>9</v>
      </c>
      <c r="B97" s="308"/>
      <c r="C97" s="309" t="s">
        <v>139</v>
      </c>
      <c r="D97" s="289">
        <v>0</v>
      </c>
      <c r="E97" s="289"/>
      <c r="F97" s="290"/>
    </row>
    <row r="98" spans="1:6" s="282" customFormat="1" ht="15" customHeight="1">
      <c r="A98" s="282">
        <v>0</v>
      </c>
      <c r="B98" s="283" t="s">
        <v>381</v>
      </c>
      <c r="C98" s="284"/>
      <c r="D98" s="285"/>
      <c r="E98" s="285"/>
      <c r="F98" s="286"/>
    </row>
    <row r="99" spans="1:6" s="287" customFormat="1" ht="15" customHeight="1">
      <c r="A99" s="287">
        <v>1</v>
      </c>
      <c r="B99" s="288"/>
      <c r="C99" s="294" t="s">
        <v>377</v>
      </c>
      <c r="D99" s="289">
        <v>0</v>
      </c>
      <c r="E99" s="289"/>
      <c r="F99" s="290"/>
    </row>
    <row r="100" spans="1:6" s="287" customFormat="1" ht="15" customHeight="1">
      <c r="A100" s="287">
        <v>2</v>
      </c>
      <c r="B100" s="288"/>
      <c r="C100" s="294" t="s">
        <v>378</v>
      </c>
      <c r="D100" s="289">
        <v>0</v>
      </c>
      <c r="E100" s="289"/>
      <c r="F100" s="290"/>
    </row>
    <row r="101" spans="1:6" s="287" customFormat="1" ht="15" customHeight="1">
      <c r="A101" s="287">
        <v>3</v>
      </c>
      <c r="B101" s="295"/>
      <c r="C101" s="296" t="s">
        <v>373</v>
      </c>
      <c r="D101" s="289">
        <v>0</v>
      </c>
      <c r="E101" s="289"/>
      <c r="F101" s="290"/>
    </row>
    <row r="102" spans="1:6" s="287" customFormat="1" ht="15" customHeight="1">
      <c r="A102" s="287">
        <v>4</v>
      </c>
      <c r="B102" s="288"/>
      <c r="C102" s="294" t="s">
        <v>374</v>
      </c>
      <c r="D102" s="289">
        <v>0</v>
      </c>
      <c r="E102" s="289"/>
      <c r="F102" s="290"/>
    </row>
    <row r="103" spans="1:6" s="287" customFormat="1" ht="15" customHeight="1">
      <c r="A103" s="287">
        <v>5</v>
      </c>
      <c r="B103" s="288"/>
      <c r="C103" s="294" t="s">
        <v>375</v>
      </c>
      <c r="D103" s="289">
        <v>400</v>
      </c>
      <c r="E103" s="289">
        <v>378</v>
      </c>
      <c r="F103" s="290"/>
    </row>
    <row r="104" spans="1:6" s="287" customFormat="1" ht="15" customHeight="1">
      <c r="A104" s="287">
        <v>6</v>
      </c>
      <c r="B104" s="288"/>
      <c r="C104" s="294" t="s">
        <v>42</v>
      </c>
      <c r="D104" s="289">
        <v>0</v>
      </c>
      <c r="E104" s="289"/>
      <c r="F104" s="290"/>
    </row>
    <row r="105" spans="1:6" s="287" customFormat="1" ht="15" customHeight="1">
      <c r="A105" s="287">
        <v>7</v>
      </c>
      <c r="B105" s="295"/>
      <c r="C105" s="296" t="s">
        <v>376</v>
      </c>
      <c r="D105" s="289">
        <v>400</v>
      </c>
      <c r="E105" s="289">
        <v>378</v>
      </c>
      <c r="F105" s="290"/>
    </row>
    <row r="106" spans="1:6" s="287" customFormat="1" ht="15" customHeight="1">
      <c r="A106" s="287">
        <v>8</v>
      </c>
      <c r="B106" s="288"/>
      <c r="C106" s="294" t="s">
        <v>46</v>
      </c>
      <c r="D106" s="289">
        <v>0</v>
      </c>
      <c r="E106" s="289"/>
      <c r="F106" s="290"/>
    </row>
    <row r="107" spans="1:6" s="287" customFormat="1" ht="15" customHeight="1">
      <c r="A107" s="287">
        <v>9</v>
      </c>
      <c r="B107" s="308"/>
      <c r="C107" s="309" t="s">
        <v>139</v>
      </c>
      <c r="D107" s="289">
        <v>0</v>
      </c>
      <c r="E107" s="289"/>
      <c r="F107" s="290"/>
    </row>
    <row r="108" spans="1:6" s="282" customFormat="1" ht="15" customHeight="1">
      <c r="A108" s="282">
        <v>0</v>
      </c>
      <c r="B108" s="283" t="s">
        <v>382</v>
      </c>
      <c r="C108" s="284"/>
      <c r="D108" s="285"/>
      <c r="E108" s="285"/>
      <c r="F108" s="286"/>
    </row>
    <row r="109" spans="1:6" s="287" customFormat="1" ht="15" customHeight="1">
      <c r="A109" s="287">
        <v>1</v>
      </c>
      <c r="B109" s="288"/>
      <c r="C109" s="294" t="s">
        <v>377</v>
      </c>
      <c r="D109" s="289">
        <v>0</v>
      </c>
      <c r="E109" s="289"/>
      <c r="F109" s="290"/>
    </row>
    <row r="110" spans="1:6" s="287" customFormat="1" ht="15" customHeight="1">
      <c r="A110" s="287">
        <v>2</v>
      </c>
      <c r="B110" s="288"/>
      <c r="C110" s="294" t="s">
        <v>378</v>
      </c>
      <c r="D110" s="289">
        <v>0</v>
      </c>
      <c r="E110" s="289"/>
      <c r="F110" s="290"/>
    </row>
    <row r="111" spans="1:6" s="287" customFormat="1" ht="15" customHeight="1">
      <c r="A111" s="287">
        <v>3</v>
      </c>
      <c r="B111" s="295"/>
      <c r="C111" s="296" t="s">
        <v>373</v>
      </c>
      <c r="D111" s="289">
        <v>0</v>
      </c>
      <c r="E111" s="289"/>
      <c r="F111" s="290"/>
    </row>
    <row r="112" spans="1:6" s="287" customFormat="1" ht="15" customHeight="1">
      <c r="A112" s="287">
        <v>4</v>
      </c>
      <c r="B112" s="288"/>
      <c r="C112" s="294" t="s">
        <v>374</v>
      </c>
      <c r="D112" s="289">
        <v>0</v>
      </c>
      <c r="E112" s="289"/>
      <c r="F112" s="290"/>
    </row>
    <row r="113" spans="1:6" s="287" customFormat="1" ht="15" customHeight="1">
      <c r="A113" s="287">
        <v>5</v>
      </c>
      <c r="B113" s="288"/>
      <c r="C113" s="294" t="s">
        <v>375</v>
      </c>
      <c r="D113" s="289">
        <v>15230</v>
      </c>
      <c r="E113" s="289">
        <v>14893</v>
      </c>
      <c r="F113" s="290">
        <v>16975</v>
      </c>
    </row>
    <row r="114" spans="1:6" s="287" customFormat="1" ht="15" customHeight="1">
      <c r="A114" s="287">
        <v>6</v>
      </c>
      <c r="B114" s="288"/>
      <c r="C114" s="294" t="s">
        <v>42</v>
      </c>
      <c r="D114" s="289">
        <v>360</v>
      </c>
      <c r="E114" s="289">
        <v>43</v>
      </c>
      <c r="F114" s="290">
        <v>248</v>
      </c>
    </row>
    <row r="115" spans="1:6" s="287" customFormat="1" ht="15" customHeight="1">
      <c r="A115" s="287">
        <v>7</v>
      </c>
      <c r="B115" s="295"/>
      <c r="C115" s="296" t="s">
        <v>376</v>
      </c>
      <c r="D115" s="289">
        <v>15590</v>
      </c>
      <c r="E115" s="289">
        <v>14936</v>
      </c>
      <c r="F115" s="290">
        <v>17523</v>
      </c>
    </row>
    <row r="116" spans="1:6" s="287" customFormat="1" ht="15" customHeight="1">
      <c r="A116" s="287">
        <v>8</v>
      </c>
      <c r="B116" s="288"/>
      <c r="C116" s="294" t="s">
        <v>46</v>
      </c>
      <c r="D116" s="289">
        <v>0</v>
      </c>
      <c r="E116" s="289"/>
      <c r="F116" s="290"/>
    </row>
    <row r="117" spans="1:6" s="287" customFormat="1" ht="15" customHeight="1">
      <c r="A117" s="287">
        <v>9</v>
      </c>
      <c r="B117" s="308"/>
      <c r="C117" s="309" t="s">
        <v>139</v>
      </c>
      <c r="D117" s="289">
        <v>0</v>
      </c>
      <c r="E117" s="289"/>
      <c r="F117" s="290"/>
    </row>
    <row r="118" spans="1:6" s="282" customFormat="1" ht="15" customHeight="1">
      <c r="A118" s="282">
        <v>0</v>
      </c>
      <c r="B118" s="283" t="s">
        <v>368</v>
      </c>
      <c r="C118" s="284"/>
      <c r="D118" s="285"/>
      <c r="E118" s="285"/>
      <c r="F118" s="286"/>
    </row>
    <row r="119" spans="1:6" s="287" customFormat="1" ht="15" customHeight="1">
      <c r="A119" s="287">
        <v>1</v>
      </c>
      <c r="B119" s="288"/>
      <c r="C119" s="294" t="s">
        <v>377</v>
      </c>
      <c r="D119" s="289">
        <v>0</v>
      </c>
      <c r="E119" s="289"/>
      <c r="F119" s="290"/>
    </row>
    <row r="120" spans="1:6" s="287" customFormat="1" ht="15" customHeight="1">
      <c r="A120" s="287">
        <v>2</v>
      </c>
      <c r="B120" s="288"/>
      <c r="C120" s="294" t="s">
        <v>378</v>
      </c>
      <c r="D120" s="289">
        <v>0</v>
      </c>
      <c r="E120" s="289"/>
      <c r="F120" s="290"/>
    </row>
    <row r="121" spans="1:6" s="287" customFormat="1" ht="15" customHeight="1">
      <c r="A121" s="287">
        <v>3</v>
      </c>
      <c r="B121" s="295"/>
      <c r="C121" s="296" t="s">
        <v>373</v>
      </c>
      <c r="D121" s="289">
        <v>0</v>
      </c>
      <c r="E121" s="289"/>
      <c r="F121" s="290"/>
    </row>
    <row r="122" spans="1:6" s="287" customFormat="1" ht="15" customHeight="1">
      <c r="A122" s="287">
        <v>4</v>
      </c>
      <c r="B122" s="288"/>
      <c r="C122" s="294" t="s">
        <v>374</v>
      </c>
      <c r="D122" s="289">
        <v>0</v>
      </c>
      <c r="E122" s="289"/>
      <c r="F122" s="290"/>
    </row>
    <row r="123" spans="1:6" s="287" customFormat="1" ht="15" customHeight="1">
      <c r="A123" s="287">
        <v>5</v>
      </c>
      <c r="B123" s="288"/>
      <c r="C123" s="294" t="s">
        <v>375</v>
      </c>
      <c r="D123" s="289">
        <v>0</v>
      </c>
      <c r="E123" s="289"/>
      <c r="F123" s="290"/>
    </row>
    <row r="124" spans="1:6" s="287" customFormat="1" ht="15" customHeight="1">
      <c r="A124" s="287">
        <v>6</v>
      </c>
      <c r="B124" s="288"/>
      <c r="C124" s="294" t="s">
        <v>42</v>
      </c>
      <c r="D124" s="289">
        <v>0</v>
      </c>
      <c r="E124" s="289"/>
      <c r="F124" s="290"/>
    </row>
    <row r="125" spans="1:6" s="287" customFormat="1" ht="15" customHeight="1">
      <c r="A125" s="287">
        <v>7</v>
      </c>
      <c r="B125" s="295"/>
      <c r="C125" s="296" t="s">
        <v>376</v>
      </c>
      <c r="D125" s="289">
        <v>0</v>
      </c>
      <c r="E125" s="289"/>
      <c r="F125" s="290"/>
    </row>
    <row r="126" spans="1:6" s="287" customFormat="1" ht="15" customHeight="1">
      <c r="A126" s="287">
        <v>8</v>
      </c>
      <c r="B126" s="288"/>
      <c r="C126" s="294" t="s">
        <v>46</v>
      </c>
      <c r="D126" s="289">
        <v>0</v>
      </c>
      <c r="E126" s="289"/>
      <c r="F126" s="290"/>
    </row>
    <row r="127" spans="1:6" s="287" customFormat="1" ht="15" customHeight="1">
      <c r="A127" s="287">
        <v>9</v>
      </c>
      <c r="B127" s="308"/>
      <c r="C127" s="309" t="s">
        <v>139</v>
      </c>
      <c r="D127" s="289">
        <v>0</v>
      </c>
      <c r="E127" s="289"/>
      <c r="F127" s="290"/>
    </row>
    <row r="128" spans="1:6" s="282" customFormat="1" ht="15" customHeight="1">
      <c r="A128" s="282">
        <v>0</v>
      </c>
      <c r="B128" s="283" t="s">
        <v>369</v>
      </c>
      <c r="C128" s="284"/>
      <c r="D128" s="285"/>
      <c r="E128" s="285"/>
      <c r="F128" s="286"/>
    </row>
    <row r="129" spans="1:6" s="287" customFormat="1" ht="15" customHeight="1">
      <c r="A129" s="287">
        <v>1</v>
      </c>
      <c r="B129" s="288"/>
      <c r="C129" s="294" t="s">
        <v>377</v>
      </c>
      <c r="D129" s="289">
        <v>0</v>
      </c>
      <c r="E129" s="289"/>
      <c r="F129" s="290"/>
    </row>
    <row r="130" spans="1:6" s="287" customFormat="1" ht="15" customHeight="1">
      <c r="A130" s="287">
        <v>2</v>
      </c>
      <c r="B130" s="288"/>
      <c r="C130" s="294" t="s">
        <v>378</v>
      </c>
      <c r="D130" s="289">
        <v>0</v>
      </c>
      <c r="E130" s="289"/>
      <c r="F130" s="290"/>
    </row>
    <row r="131" spans="1:6" s="287" customFormat="1" ht="15" customHeight="1">
      <c r="A131" s="287">
        <v>3</v>
      </c>
      <c r="B131" s="295"/>
      <c r="C131" s="296" t="s">
        <v>373</v>
      </c>
      <c r="D131" s="289">
        <v>0</v>
      </c>
      <c r="E131" s="289"/>
      <c r="F131" s="290"/>
    </row>
    <row r="132" spans="1:6" s="287" customFormat="1" ht="15" customHeight="1">
      <c r="A132" s="287">
        <v>4</v>
      </c>
      <c r="B132" s="288"/>
      <c r="C132" s="294" t="s">
        <v>374</v>
      </c>
      <c r="D132" s="289">
        <v>0</v>
      </c>
      <c r="E132" s="289"/>
      <c r="F132" s="290"/>
    </row>
    <row r="133" spans="1:6" s="287" customFormat="1" ht="15" customHeight="1">
      <c r="A133" s="287">
        <v>5</v>
      </c>
      <c r="B133" s="288"/>
      <c r="C133" s="294" t="s">
        <v>375</v>
      </c>
      <c r="D133" s="289">
        <v>0</v>
      </c>
      <c r="E133" s="289"/>
      <c r="F133" s="290"/>
    </row>
    <row r="134" spans="1:6" s="287" customFormat="1" ht="15" customHeight="1">
      <c r="A134" s="287">
        <v>6</v>
      </c>
      <c r="B134" s="288"/>
      <c r="C134" s="294" t="s">
        <v>42</v>
      </c>
      <c r="D134" s="289">
        <v>0</v>
      </c>
      <c r="E134" s="289"/>
      <c r="F134" s="290"/>
    </row>
    <row r="135" spans="1:6" s="287" customFormat="1" ht="15" customHeight="1">
      <c r="A135" s="287">
        <v>7</v>
      </c>
      <c r="B135" s="295"/>
      <c r="C135" s="296" t="s">
        <v>376</v>
      </c>
      <c r="D135" s="289">
        <v>0</v>
      </c>
      <c r="E135" s="289"/>
      <c r="F135" s="290"/>
    </row>
    <row r="136" spans="1:6" s="287" customFormat="1" ht="15" customHeight="1">
      <c r="A136" s="287">
        <v>8</v>
      </c>
      <c r="B136" s="288"/>
      <c r="C136" s="294" t="s">
        <v>46</v>
      </c>
      <c r="D136" s="289">
        <v>0</v>
      </c>
      <c r="E136" s="289"/>
      <c r="F136" s="290"/>
    </row>
    <row r="137" spans="1:6" s="287" customFormat="1" ht="15" customHeight="1">
      <c r="A137" s="287">
        <v>9</v>
      </c>
      <c r="B137" s="308"/>
      <c r="C137" s="309" t="s">
        <v>139</v>
      </c>
      <c r="D137" s="289">
        <v>0</v>
      </c>
      <c r="E137" s="289"/>
      <c r="F137" s="290"/>
    </row>
    <row r="138" spans="1:6" s="282" customFormat="1" ht="15" customHeight="1">
      <c r="A138" s="282">
        <v>0</v>
      </c>
      <c r="B138" s="283" t="s">
        <v>370</v>
      </c>
      <c r="C138" s="284"/>
      <c r="D138" s="285"/>
      <c r="E138" s="285"/>
      <c r="F138" s="286"/>
    </row>
    <row r="139" spans="1:6" s="287" customFormat="1" ht="15" customHeight="1">
      <c r="A139" s="287">
        <v>1</v>
      </c>
      <c r="B139" s="288"/>
      <c r="C139" s="294" t="s">
        <v>377</v>
      </c>
      <c r="D139" s="289">
        <v>0</v>
      </c>
      <c r="E139" s="289"/>
      <c r="F139" s="290"/>
    </row>
    <row r="140" spans="1:6" s="287" customFormat="1" ht="15" customHeight="1">
      <c r="A140" s="287">
        <v>2</v>
      </c>
      <c r="B140" s="288"/>
      <c r="C140" s="294" t="s">
        <v>378</v>
      </c>
      <c r="D140" s="289">
        <v>0</v>
      </c>
      <c r="E140" s="289"/>
      <c r="F140" s="290"/>
    </row>
    <row r="141" spans="1:6" s="287" customFormat="1" ht="15" customHeight="1">
      <c r="A141" s="287">
        <v>3</v>
      </c>
      <c r="B141" s="295"/>
      <c r="C141" s="296" t="s">
        <v>373</v>
      </c>
      <c r="D141" s="289">
        <v>0</v>
      </c>
      <c r="E141" s="289"/>
      <c r="F141" s="290"/>
    </row>
    <row r="142" spans="1:6" s="287" customFormat="1" ht="15" customHeight="1">
      <c r="A142" s="287">
        <v>4</v>
      </c>
      <c r="B142" s="288"/>
      <c r="C142" s="294" t="s">
        <v>374</v>
      </c>
      <c r="D142" s="289">
        <v>0</v>
      </c>
      <c r="E142" s="289"/>
      <c r="F142" s="290"/>
    </row>
    <row r="143" spans="1:6" s="287" customFormat="1" ht="15" customHeight="1">
      <c r="A143" s="287">
        <v>5</v>
      </c>
      <c r="B143" s="288"/>
      <c r="C143" s="294" t="s">
        <v>375</v>
      </c>
      <c r="D143" s="289">
        <v>0</v>
      </c>
      <c r="E143" s="289"/>
      <c r="F143" s="290"/>
    </row>
    <row r="144" spans="1:6" s="287" customFormat="1" ht="15" customHeight="1">
      <c r="A144" s="287">
        <v>6</v>
      </c>
      <c r="B144" s="288"/>
      <c r="C144" s="294" t="s">
        <v>42</v>
      </c>
      <c r="D144" s="289">
        <v>0</v>
      </c>
      <c r="E144" s="289"/>
      <c r="F144" s="290"/>
    </row>
    <row r="145" spans="1:6" s="287" customFormat="1" ht="15" customHeight="1">
      <c r="A145" s="287">
        <v>7</v>
      </c>
      <c r="B145" s="295"/>
      <c r="C145" s="296" t="s">
        <v>376</v>
      </c>
      <c r="D145" s="289">
        <v>0</v>
      </c>
      <c r="E145" s="289"/>
      <c r="F145" s="290"/>
    </row>
    <row r="146" spans="1:6" s="287" customFormat="1" ht="15" customHeight="1">
      <c r="A146" s="287">
        <v>8</v>
      </c>
      <c r="B146" s="288"/>
      <c r="C146" s="294" t="s">
        <v>46</v>
      </c>
      <c r="D146" s="289">
        <v>0</v>
      </c>
      <c r="E146" s="289"/>
      <c r="F146" s="290"/>
    </row>
    <row r="147" spans="1:6" s="287" customFormat="1" ht="15" customHeight="1">
      <c r="A147" s="287">
        <v>9</v>
      </c>
      <c r="B147" s="308"/>
      <c r="C147" s="309" t="s">
        <v>139</v>
      </c>
      <c r="D147" s="289">
        <v>600</v>
      </c>
      <c r="E147" s="289">
        <v>1098</v>
      </c>
      <c r="F147" s="290">
        <v>1400</v>
      </c>
    </row>
    <row r="148" spans="1:6" s="282" customFormat="1" ht="15" customHeight="1">
      <c r="A148" s="282">
        <v>0</v>
      </c>
      <c r="B148" s="283" t="s">
        <v>371</v>
      </c>
      <c r="C148" s="284"/>
      <c r="D148" s="285"/>
      <c r="E148" s="285"/>
      <c r="F148" s="286"/>
    </row>
    <row r="149" spans="1:6" s="287" customFormat="1" ht="15" customHeight="1">
      <c r="A149" s="287">
        <v>1</v>
      </c>
      <c r="B149" s="288"/>
      <c r="C149" s="294" t="s">
        <v>377</v>
      </c>
      <c r="D149" s="289">
        <v>0</v>
      </c>
      <c r="E149" s="289"/>
      <c r="F149" s="290"/>
    </row>
    <row r="150" spans="1:6" s="287" customFormat="1" ht="15" customHeight="1">
      <c r="A150" s="287">
        <v>2</v>
      </c>
      <c r="B150" s="288"/>
      <c r="C150" s="294" t="s">
        <v>378</v>
      </c>
      <c r="D150" s="289">
        <v>0</v>
      </c>
      <c r="E150" s="289"/>
      <c r="F150" s="290"/>
    </row>
    <row r="151" spans="1:6" s="287" customFormat="1" ht="15" customHeight="1">
      <c r="A151" s="287">
        <v>3</v>
      </c>
      <c r="B151" s="295"/>
      <c r="C151" s="296" t="s">
        <v>373</v>
      </c>
      <c r="D151" s="289">
        <v>0</v>
      </c>
      <c r="E151" s="289"/>
      <c r="F151" s="290"/>
    </row>
    <row r="152" spans="1:6" s="287" customFormat="1" ht="15" customHeight="1">
      <c r="A152" s="287">
        <v>4</v>
      </c>
      <c r="B152" s="288"/>
      <c r="C152" s="294" t="s">
        <v>374</v>
      </c>
      <c r="D152" s="289">
        <v>0</v>
      </c>
      <c r="E152" s="289"/>
      <c r="F152" s="290"/>
    </row>
    <row r="153" spans="1:6" s="287" customFormat="1" ht="15" customHeight="1">
      <c r="A153" s="287">
        <v>5</v>
      </c>
      <c r="B153" s="288"/>
      <c r="C153" s="294" t="s">
        <v>375</v>
      </c>
      <c r="D153" s="289">
        <v>0</v>
      </c>
      <c r="E153" s="289"/>
      <c r="F153" s="290"/>
    </row>
    <row r="154" spans="1:6" s="287" customFormat="1" ht="15" customHeight="1">
      <c r="A154" s="287">
        <v>6</v>
      </c>
      <c r="B154" s="288"/>
      <c r="C154" s="294" t="s">
        <v>42</v>
      </c>
      <c r="D154" s="289">
        <v>0</v>
      </c>
      <c r="E154" s="289">
        <v>1</v>
      </c>
      <c r="F154" s="290"/>
    </row>
    <row r="155" spans="1:6" s="287" customFormat="1" ht="15" customHeight="1">
      <c r="A155" s="287">
        <v>7</v>
      </c>
      <c r="B155" s="295"/>
      <c r="C155" s="296" t="s">
        <v>376</v>
      </c>
      <c r="D155" s="289">
        <v>0</v>
      </c>
      <c r="E155" s="289"/>
      <c r="F155" s="290"/>
    </row>
    <row r="156" spans="1:6" s="287" customFormat="1" ht="15" customHeight="1">
      <c r="A156" s="287">
        <v>8</v>
      </c>
      <c r="B156" s="288"/>
      <c r="C156" s="294" t="s">
        <v>46</v>
      </c>
      <c r="D156" s="289">
        <v>0</v>
      </c>
      <c r="E156" s="289"/>
      <c r="F156" s="290"/>
    </row>
    <row r="157" spans="1:6" s="287" customFormat="1" ht="15" customHeight="1">
      <c r="A157" s="287">
        <v>9</v>
      </c>
      <c r="B157" s="308"/>
      <c r="C157" s="309" t="s">
        <v>139</v>
      </c>
      <c r="D157" s="289">
        <v>0</v>
      </c>
      <c r="E157" s="289"/>
      <c r="F157" s="290"/>
    </row>
    <row r="158" spans="1:6" s="282" customFormat="1" ht="15" customHeight="1">
      <c r="A158" s="282">
        <v>0</v>
      </c>
      <c r="B158" s="283" t="s">
        <v>383</v>
      </c>
      <c r="C158" s="284"/>
      <c r="D158" s="285"/>
      <c r="E158" s="285"/>
      <c r="F158" s="286"/>
    </row>
    <row r="159" spans="1:6" s="287" customFormat="1" ht="15" customHeight="1">
      <c r="A159" s="287">
        <v>1</v>
      </c>
      <c r="B159" s="288"/>
      <c r="C159" s="294" t="s">
        <v>377</v>
      </c>
      <c r="D159" s="289">
        <v>0</v>
      </c>
      <c r="E159" s="289"/>
      <c r="F159" s="290"/>
    </row>
    <row r="160" spans="1:6" s="287" customFormat="1" ht="15" customHeight="1">
      <c r="A160" s="287">
        <v>2</v>
      </c>
      <c r="B160" s="288"/>
      <c r="C160" s="294" t="s">
        <v>378</v>
      </c>
      <c r="D160" s="289">
        <v>0</v>
      </c>
      <c r="E160" s="289"/>
      <c r="F160" s="290"/>
    </row>
    <row r="161" spans="1:6" s="287" customFormat="1" ht="15" customHeight="1">
      <c r="A161" s="287">
        <v>3</v>
      </c>
      <c r="B161" s="295"/>
      <c r="C161" s="296" t="s">
        <v>373</v>
      </c>
      <c r="D161" s="289">
        <v>0</v>
      </c>
      <c r="E161" s="289"/>
      <c r="F161" s="290"/>
    </row>
    <row r="162" spans="1:6" s="287" customFormat="1" ht="15" customHeight="1">
      <c r="A162" s="287">
        <v>4</v>
      </c>
      <c r="B162" s="288"/>
      <c r="C162" s="294" t="s">
        <v>374</v>
      </c>
      <c r="D162" s="289">
        <v>0</v>
      </c>
      <c r="E162" s="289"/>
      <c r="F162" s="290"/>
    </row>
    <row r="163" spans="1:6" s="287" customFormat="1" ht="15" customHeight="1">
      <c r="A163" s="287">
        <v>5</v>
      </c>
      <c r="B163" s="288"/>
      <c r="C163" s="294" t="s">
        <v>375</v>
      </c>
      <c r="D163" s="289">
        <v>300</v>
      </c>
      <c r="E163" s="289">
        <v>206</v>
      </c>
      <c r="F163" s="290">
        <v>243</v>
      </c>
    </row>
    <row r="164" spans="1:6" s="287" customFormat="1" ht="15" customHeight="1">
      <c r="A164" s="287">
        <v>6</v>
      </c>
      <c r="B164" s="288"/>
      <c r="C164" s="294" t="s">
        <v>42</v>
      </c>
      <c r="D164" s="289">
        <v>60</v>
      </c>
      <c r="E164" s="289">
        <v>34</v>
      </c>
      <c r="F164" s="290">
        <v>40</v>
      </c>
    </row>
    <row r="165" spans="1:6" s="287" customFormat="1" ht="15" customHeight="1">
      <c r="A165" s="287">
        <v>7</v>
      </c>
      <c r="B165" s="295"/>
      <c r="C165" s="296" t="s">
        <v>376</v>
      </c>
      <c r="D165" s="289">
        <v>360</v>
      </c>
      <c r="E165" s="289">
        <v>240</v>
      </c>
      <c r="F165" s="290">
        <v>283</v>
      </c>
    </row>
    <row r="166" spans="1:6" s="287" customFormat="1" ht="15" customHeight="1">
      <c r="A166" s="287">
        <v>8</v>
      </c>
      <c r="B166" s="288"/>
      <c r="C166" s="294" t="s">
        <v>46</v>
      </c>
      <c r="D166" s="289">
        <v>0</v>
      </c>
      <c r="E166" s="289">
        <v>1</v>
      </c>
      <c r="F166" s="290"/>
    </row>
    <row r="167" spans="1:6" s="287" customFormat="1" ht="15" customHeight="1">
      <c r="A167" s="287">
        <v>9</v>
      </c>
      <c r="B167" s="308"/>
      <c r="C167" s="309" t="s">
        <v>139</v>
      </c>
      <c r="D167" s="289">
        <v>0</v>
      </c>
      <c r="E167" s="289"/>
      <c r="F167" s="290"/>
    </row>
    <row r="168" spans="1:6" s="282" customFormat="1" ht="15" customHeight="1">
      <c r="A168" s="282">
        <v>0</v>
      </c>
      <c r="B168" s="283" t="s">
        <v>372</v>
      </c>
      <c r="C168" s="284"/>
      <c r="D168" s="285"/>
      <c r="E168" s="285"/>
      <c r="F168" s="286"/>
    </row>
    <row r="169" spans="1:6" s="287" customFormat="1" ht="15" customHeight="1">
      <c r="A169" s="287">
        <v>1</v>
      </c>
      <c r="B169" s="288"/>
      <c r="C169" s="344" t="s">
        <v>377</v>
      </c>
      <c r="D169" s="338">
        <f>SUMIF($A$8:$A$167,$A169,D$8:D$167)</f>
        <v>9130</v>
      </c>
      <c r="E169" s="338">
        <f aca="true" t="shared" si="0" ref="E169:F177">SUMIF($A$8:$A$167,$A169,E$8:E$167)</f>
        <v>10430</v>
      </c>
      <c r="F169" s="339">
        <f t="shared" si="0"/>
        <v>10527</v>
      </c>
    </row>
    <row r="170" spans="1:6" s="287" customFormat="1" ht="15" customHeight="1">
      <c r="A170" s="287">
        <v>2</v>
      </c>
      <c r="B170" s="288"/>
      <c r="C170" s="344" t="s">
        <v>378</v>
      </c>
      <c r="D170" s="338">
        <f aca="true" t="shared" si="1" ref="D170:D177">SUMIF($A$8:$A$167,$A170,D$8:D$167)</f>
        <v>57689</v>
      </c>
      <c r="E170" s="338">
        <f t="shared" si="0"/>
        <v>136204</v>
      </c>
      <c r="F170" s="339">
        <f t="shared" si="0"/>
        <v>21450</v>
      </c>
    </row>
    <row r="171" spans="1:6" s="287" customFormat="1" ht="15" customHeight="1">
      <c r="A171" s="287">
        <v>3</v>
      </c>
      <c r="B171" s="295"/>
      <c r="C171" s="345" t="s">
        <v>373</v>
      </c>
      <c r="D171" s="338">
        <f t="shared" si="1"/>
        <v>66819</v>
      </c>
      <c r="E171" s="338">
        <f t="shared" si="0"/>
        <v>146634</v>
      </c>
      <c r="F171" s="339">
        <f t="shared" si="0"/>
        <v>31977</v>
      </c>
    </row>
    <row r="172" spans="1:6" s="287" customFormat="1" ht="15" customHeight="1">
      <c r="A172" s="287">
        <v>4</v>
      </c>
      <c r="B172" s="288"/>
      <c r="C172" s="344" t="s">
        <v>374</v>
      </c>
      <c r="D172" s="338">
        <f t="shared" si="1"/>
        <v>11442</v>
      </c>
      <c r="E172" s="338">
        <f t="shared" si="0"/>
        <v>12041</v>
      </c>
      <c r="F172" s="339">
        <f t="shared" si="0"/>
        <v>9788</v>
      </c>
    </row>
    <row r="173" spans="1:6" s="287" customFormat="1" ht="15" customHeight="1">
      <c r="A173" s="287">
        <v>5</v>
      </c>
      <c r="B173" s="288"/>
      <c r="C173" s="344" t="s">
        <v>375</v>
      </c>
      <c r="D173" s="338">
        <f t="shared" si="1"/>
        <v>146765</v>
      </c>
      <c r="E173" s="338">
        <f t="shared" si="0"/>
        <v>161401</v>
      </c>
      <c r="F173" s="339">
        <f t="shared" si="0"/>
        <v>237179</v>
      </c>
    </row>
    <row r="174" spans="1:6" s="287" customFormat="1" ht="15" customHeight="1">
      <c r="A174" s="287">
        <v>6</v>
      </c>
      <c r="B174" s="288"/>
      <c r="C174" s="344" t="s">
        <v>42</v>
      </c>
      <c r="D174" s="338">
        <f t="shared" si="1"/>
        <v>36132</v>
      </c>
      <c r="E174" s="338">
        <f t="shared" si="0"/>
        <v>98250</v>
      </c>
      <c r="F174" s="339">
        <f t="shared" si="0"/>
        <v>52839</v>
      </c>
    </row>
    <row r="175" spans="1:6" s="287" customFormat="1" ht="15" customHeight="1">
      <c r="A175" s="287">
        <v>7</v>
      </c>
      <c r="B175" s="295"/>
      <c r="C175" s="345" t="s">
        <v>376</v>
      </c>
      <c r="D175" s="338">
        <f t="shared" si="1"/>
        <v>194339</v>
      </c>
      <c r="E175" s="338">
        <f t="shared" si="0"/>
        <v>271689</v>
      </c>
      <c r="F175" s="339">
        <f t="shared" si="0"/>
        <v>300103</v>
      </c>
    </row>
    <row r="176" spans="1:6" s="287" customFormat="1" ht="15" customHeight="1">
      <c r="A176" s="287">
        <v>8</v>
      </c>
      <c r="B176" s="288"/>
      <c r="C176" s="344" t="s">
        <v>46</v>
      </c>
      <c r="D176" s="338">
        <f t="shared" si="1"/>
        <v>9160</v>
      </c>
      <c r="E176" s="338">
        <f t="shared" si="0"/>
        <v>25621</v>
      </c>
      <c r="F176" s="339">
        <f t="shared" si="0"/>
        <v>7800</v>
      </c>
    </row>
    <row r="177" spans="1:6" s="287" customFormat="1" ht="15" customHeight="1">
      <c r="A177" s="287">
        <v>9</v>
      </c>
      <c r="B177" s="310"/>
      <c r="C177" s="346" t="s">
        <v>139</v>
      </c>
      <c r="D177" s="340">
        <f t="shared" si="1"/>
        <v>600</v>
      </c>
      <c r="E177" s="340">
        <f t="shared" si="0"/>
        <v>1098</v>
      </c>
      <c r="F177" s="341">
        <f t="shared" si="0"/>
        <v>1400</v>
      </c>
    </row>
  </sheetData>
  <sheetProtection/>
  <mergeCells count="5">
    <mergeCell ref="D5:E5"/>
    <mergeCell ref="F5:F6"/>
    <mergeCell ref="B4:C4"/>
    <mergeCell ref="B5:B6"/>
    <mergeCell ref="C5:C6"/>
  </mergeCells>
  <printOptions horizontalCentered="1"/>
  <pageMargins left="0.7480314960629921" right="0.1968503937007874" top="1.1811023622047245" bottom="0.1968503937007874" header="0.3937007874015748" footer="0"/>
  <pageSetup firstPageNumber="21" useFirstPageNumber="1" horizontalDpi="300" verticalDpi="300" orientation="portrait" paperSize="9" r:id="rId1"/>
  <headerFooter alignWithMargins="0">
    <oddHeader>&amp;L&amp;"Times New Roman CE,Félkövér"&amp;12
Dunavarsány Város Önkormányzata
2009. évi költségvetése&amp;R&amp;12&amp;P./36.sz. oldal
&amp;"Times New Roman CE,Félkövér"I./11.1.sz.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3:F37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0.625" style="2" customWidth="1"/>
    <col min="2" max="2" width="5.875" style="16" customWidth="1"/>
    <col min="3" max="3" width="48.875" style="2" customWidth="1"/>
    <col min="4" max="6" width="11.875" style="2" customWidth="1"/>
    <col min="7" max="16384" width="9.375" style="2" customWidth="1"/>
  </cols>
  <sheetData>
    <row r="3" spans="4:6" ht="15.75">
      <c r="D3" s="11"/>
      <c r="E3" s="11"/>
      <c r="F3" s="11"/>
    </row>
    <row r="4" spans="2:6" s="20" customFormat="1" ht="15.75">
      <c r="B4" s="494" t="s">
        <v>343</v>
      </c>
      <c r="C4" s="500"/>
      <c r="D4" s="11"/>
      <c r="E4" s="11"/>
      <c r="F4" s="25" t="s">
        <v>349</v>
      </c>
    </row>
    <row r="5" spans="2:6" s="15" customFormat="1" ht="15.75" customHeight="1">
      <c r="B5" s="495" t="s">
        <v>18</v>
      </c>
      <c r="C5" s="497" t="s">
        <v>79</v>
      </c>
      <c r="D5" s="499" t="s">
        <v>414</v>
      </c>
      <c r="E5" s="499"/>
      <c r="F5" s="492" t="s">
        <v>415</v>
      </c>
    </row>
    <row r="6" spans="2:6" s="26" customFormat="1" ht="28.5" customHeight="1">
      <c r="B6" s="496"/>
      <c r="C6" s="498"/>
      <c r="D6" s="293" t="s">
        <v>113</v>
      </c>
      <c r="E6" s="293"/>
      <c r="F6" s="493"/>
    </row>
    <row r="7" spans="2:6" s="29" customFormat="1" ht="11.25">
      <c r="B7" s="316"/>
      <c r="C7" s="317"/>
      <c r="D7" s="317"/>
      <c r="E7" s="317"/>
      <c r="F7" s="318"/>
    </row>
    <row r="8" spans="2:6" s="32" customFormat="1" ht="15" customHeight="1">
      <c r="B8" s="319"/>
      <c r="C8" s="311" t="s">
        <v>389</v>
      </c>
      <c r="D8" s="312">
        <f>D9+D12+D15+D21+D29+D30+D31</f>
        <v>172880</v>
      </c>
      <c r="E8" s="312">
        <f>E9+E12+E15+E21+E29+E30+E31</f>
        <v>0</v>
      </c>
      <c r="F8" s="313">
        <f>F9+F12+F15+F21+F29+F30+F31</f>
        <v>38645</v>
      </c>
    </row>
    <row r="9" spans="2:6" ht="15" customHeight="1">
      <c r="B9" s="320"/>
      <c r="C9" s="314" t="s">
        <v>390</v>
      </c>
      <c r="D9" s="312">
        <f>SUM(D10:D11)</f>
        <v>5000</v>
      </c>
      <c r="E9" s="312">
        <f>SUM(E10:E11)</f>
        <v>0</v>
      </c>
      <c r="F9" s="313">
        <f>SUM(F10:F11)</f>
        <v>0</v>
      </c>
    </row>
    <row r="10" spans="2:6" s="9" customFormat="1" ht="12.75">
      <c r="B10" s="321"/>
      <c r="C10" s="315" t="s">
        <v>391</v>
      </c>
      <c r="D10" s="289">
        <v>3000</v>
      </c>
      <c r="E10" s="289"/>
      <c r="F10" s="290"/>
    </row>
    <row r="11" spans="2:6" s="9" customFormat="1" ht="12.75">
      <c r="B11" s="321"/>
      <c r="C11" s="315" t="s">
        <v>392</v>
      </c>
      <c r="D11" s="289">
        <v>2000</v>
      </c>
      <c r="E11" s="289"/>
      <c r="F11" s="290"/>
    </row>
    <row r="12" spans="2:6" s="9" customFormat="1" ht="13.5">
      <c r="B12" s="321"/>
      <c r="C12" s="314" t="s">
        <v>393</v>
      </c>
      <c r="D12" s="312">
        <f>SUM(D13:D14)</f>
        <v>15000</v>
      </c>
      <c r="E12" s="312">
        <f>SUM(E13:E14)</f>
        <v>0</v>
      </c>
      <c r="F12" s="313">
        <f>SUM(F13:F14)</f>
        <v>0</v>
      </c>
    </row>
    <row r="13" spans="2:6" s="32" customFormat="1" ht="15" customHeight="1">
      <c r="B13" s="320"/>
      <c r="C13" s="315" t="s">
        <v>394</v>
      </c>
      <c r="D13" s="289">
        <v>10000</v>
      </c>
      <c r="E13" s="289"/>
      <c r="F13" s="290"/>
    </row>
    <row r="14" spans="2:6" s="9" customFormat="1" ht="12.75">
      <c r="B14" s="321"/>
      <c r="C14" s="315" t="s">
        <v>395</v>
      </c>
      <c r="D14" s="289">
        <v>5000</v>
      </c>
      <c r="E14" s="289"/>
      <c r="F14" s="290"/>
    </row>
    <row r="15" spans="2:6" s="9" customFormat="1" ht="13.5">
      <c r="B15" s="321"/>
      <c r="C15" s="314" t="s">
        <v>396</v>
      </c>
      <c r="D15" s="312">
        <f>SUM(D16:D20)</f>
        <v>55899</v>
      </c>
      <c r="E15" s="312">
        <f>SUM(E16:E20)</f>
        <v>0</v>
      </c>
      <c r="F15" s="313">
        <f>SUM(F16:F20)</f>
        <v>0</v>
      </c>
    </row>
    <row r="16" spans="2:6" s="9" customFormat="1" ht="12.75">
      <c r="B16" s="321"/>
      <c r="C16" s="315" t="s">
        <v>397</v>
      </c>
      <c r="D16" s="289">
        <v>9000</v>
      </c>
      <c r="E16" s="289"/>
      <c r="F16" s="290"/>
    </row>
    <row r="17" spans="2:6" s="9" customFormat="1" ht="12.75">
      <c r="B17" s="321"/>
      <c r="C17" s="315" t="s">
        <v>398</v>
      </c>
      <c r="D17" s="289">
        <v>36049</v>
      </c>
      <c r="E17" s="289"/>
      <c r="F17" s="290"/>
    </row>
    <row r="18" spans="2:6" s="9" customFormat="1" ht="12.75">
      <c r="B18" s="321"/>
      <c r="C18" s="315" t="s">
        <v>399</v>
      </c>
      <c r="D18" s="289">
        <v>6380</v>
      </c>
      <c r="E18" s="289"/>
      <c r="F18" s="290"/>
    </row>
    <row r="19" spans="2:6" s="9" customFormat="1" ht="12.75">
      <c r="B19" s="321"/>
      <c r="C19" s="315" t="s">
        <v>400</v>
      </c>
      <c r="D19" s="289">
        <v>2070</v>
      </c>
      <c r="E19" s="289"/>
      <c r="F19" s="290"/>
    </row>
    <row r="20" spans="2:6" s="9" customFormat="1" ht="12.75">
      <c r="B20" s="321"/>
      <c r="C20" s="315" t="s">
        <v>401</v>
      </c>
      <c r="D20" s="289">
        <v>2400</v>
      </c>
      <c r="E20" s="289"/>
      <c r="F20" s="290"/>
    </row>
    <row r="21" spans="2:6" s="9" customFormat="1" ht="13.5">
      <c r="B21" s="321"/>
      <c r="C21" s="314" t="s">
        <v>402</v>
      </c>
      <c r="D21" s="312">
        <f>SUM(D22:D28)</f>
        <v>58000</v>
      </c>
      <c r="E21" s="312">
        <f>SUM(E22:E28)</f>
        <v>0</v>
      </c>
      <c r="F21" s="313">
        <f>SUM(F22:F28)</f>
        <v>2000</v>
      </c>
    </row>
    <row r="22" spans="2:6" s="9" customFormat="1" ht="12.75">
      <c r="B22" s="321"/>
      <c r="C22" s="315" t="s">
        <v>403</v>
      </c>
      <c r="D22" s="289">
        <v>10000</v>
      </c>
      <c r="E22" s="289"/>
      <c r="F22" s="290">
        <v>1000</v>
      </c>
    </row>
    <row r="23" spans="2:6" s="32" customFormat="1" ht="15" customHeight="1">
      <c r="B23" s="320"/>
      <c r="C23" s="315" t="s">
        <v>404</v>
      </c>
      <c r="D23" s="289">
        <v>2000</v>
      </c>
      <c r="E23" s="289"/>
      <c r="F23" s="290"/>
    </row>
    <row r="24" spans="2:6" s="30" customFormat="1" ht="12.75">
      <c r="B24" s="322"/>
      <c r="C24" s="315" t="s">
        <v>405</v>
      </c>
      <c r="D24" s="289">
        <v>14000</v>
      </c>
      <c r="E24" s="289"/>
      <c r="F24" s="290"/>
    </row>
    <row r="25" spans="2:6" s="30" customFormat="1" ht="12.75">
      <c r="B25" s="322"/>
      <c r="C25" s="315" t="s">
        <v>406</v>
      </c>
      <c r="D25" s="289">
        <v>20000</v>
      </c>
      <c r="E25" s="289"/>
      <c r="F25" s="290"/>
    </row>
    <row r="26" spans="2:6" s="30" customFormat="1" ht="12.75">
      <c r="B26" s="322"/>
      <c r="C26" s="315" t="s">
        <v>407</v>
      </c>
      <c r="D26" s="289">
        <v>3000</v>
      </c>
      <c r="E26" s="289"/>
      <c r="F26" s="290"/>
    </row>
    <row r="27" spans="2:6" ht="12.75">
      <c r="B27" s="322"/>
      <c r="C27" s="315" t="s">
        <v>408</v>
      </c>
      <c r="D27" s="289">
        <v>9000</v>
      </c>
      <c r="E27" s="289"/>
      <c r="F27" s="290"/>
    </row>
    <row r="28" spans="2:6" s="30" customFormat="1" ht="12.75">
      <c r="B28" s="322"/>
      <c r="C28" s="315" t="s">
        <v>424</v>
      </c>
      <c r="D28" s="289">
        <v>0</v>
      </c>
      <c r="E28" s="289"/>
      <c r="F28" s="290">
        <v>1000</v>
      </c>
    </row>
    <row r="29" spans="2:6" s="30" customFormat="1" ht="12.75">
      <c r="B29" s="322"/>
      <c r="C29" s="298" t="s">
        <v>324</v>
      </c>
      <c r="D29" s="289">
        <v>0</v>
      </c>
      <c r="E29" s="289"/>
      <c r="F29" s="290"/>
    </row>
    <row r="30" spans="2:6" s="30" customFormat="1" ht="12.75">
      <c r="B30" s="322"/>
      <c r="C30" s="298" t="s">
        <v>323</v>
      </c>
      <c r="D30" s="289">
        <v>0</v>
      </c>
      <c r="E30" s="289"/>
      <c r="F30" s="290"/>
    </row>
    <row r="31" spans="2:6" ht="12.75">
      <c r="B31" s="322"/>
      <c r="C31" s="298" t="s">
        <v>409</v>
      </c>
      <c r="D31" s="289">
        <v>38981</v>
      </c>
      <c r="E31" s="289"/>
      <c r="F31" s="290">
        <v>36645</v>
      </c>
    </row>
    <row r="32" spans="2:6" ht="12.75">
      <c r="B32" s="322"/>
      <c r="C32" s="297"/>
      <c r="D32" s="291"/>
      <c r="E32" s="291"/>
      <c r="F32" s="292"/>
    </row>
    <row r="33" spans="2:6" ht="13.5">
      <c r="B33" s="322"/>
      <c r="C33" s="311" t="s">
        <v>8</v>
      </c>
      <c r="D33" s="312">
        <f>SUM(D34:D36)</f>
        <v>13000</v>
      </c>
      <c r="E33" s="312">
        <f>SUM(E34:E36)</f>
        <v>0</v>
      </c>
      <c r="F33" s="313">
        <f>SUM(F34:F36)</f>
        <v>4000</v>
      </c>
    </row>
    <row r="34" spans="2:6" ht="12.75">
      <c r="B34" s="322"/>
      <c r="C34" s="315" t="s">
        <v>410</v>
      </c>
      <c r="D34" s="289">
        <v>5000</v>
      </c>
      <c r="E34" s="289"/>
      <c r="F34" s="290"/>
    </row>
    <row r="35" spans="2:6" ht="12.75">
      <c r="B35" s="322"/>
      <c r="C35" s="315" t="s">
        <v>411</v>
      </c>
      <c r="D35" s="289">
        <v>3000</v>
      </c>
      <c r="E35" s="289"/>
      <c r="F35" s="290">
        <v>3000</v>
      </c>
    </row>
    <row r="36" spans="2:6" ht="12.75">
      <c r="B36" s="304"/>
      <c r="C36" s="323" t="s">
        <v>412</v>
      </c>
      <c r="D36" s="303">
        <v>5000</v>
      </c>
      <c r="E36" s="303"/>
      <c r="F36" s="307">
        <v>1000</v>
      </c>
    </row>
    <row r="37" spans="2:6" s="287" customFormat="1" ht="15" customHeight="1">
      <c r="B37" s="501" t="s">
        <v>413</v>
      </c>
      <c r="C37" s="502"/>
      <c r="D37" s="324">
        <f>D8+D33</f>
        <v>185880</v>
      </c>
      <c r="E37" s="324">
        <f>E8+E33</f>
        <v>0</v>
      </c>
      <c r="F37" s="381">
        <f>F8+F33</f>
        <v>42645</v>
      </c>
    </row>
  </sheetData>
  <sheetProtection/>
  <mergeCells count="6">
    <mergeCell ref="D5:E5"/>
    <mergeCell ref="F5:F6"/>
    <mergeCell ref="B4:C4"/>
    <mergeCell ref="B37:C37"/>
    <mergeCell ref="B5:B6"/>
    <mergeCell ref="C5:C6"/>
  </mergeCells>
  <printOptions horizontalCentered="1"/>
  <pageMargins left="0.7480314960629921" right="0.1968503937007874" top="1.3779527559055118" bottom="0.3937007874015748" header="0.5905511811023623" footer="0"/>
  <pageSetup firstPageNumber="25" useFirstPageNumber="1" horizontalDpi="144" verticalDpi="144" orientation="portrait" paperSize="9" r:id="rId1"/>
  <headerFooter alignWithMargins="0">
    <oddHeader>&amp;L&amp;"Times New Roman CE,Félkövér"&amp;12
Dunavarsány Város Önkormányzata
2009. évi költségvetése&amp;R&amp;12&amp;P./36.sz. oldal
&amp;"Times New Roman CE,Félkövér"I./12.sz.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AM35"/>
  <sheetViews>
    <sheetView zoomScalePageLayoutView="0" workbookViewId="0" topLeftCell="A3">
      <pane xSplit="3" ySplit="6" topLeftCell="D9" activePane="bottomRight" state="frozen"/>
      <selection pane="topLeft" activeCell="A3" sqref="A3"/>
      <selection pane="topRight" activeCell="D3" sqref="D3"/>
      <selection pane="bottomLeft" activeCell="A9" sqref="A9"/>
      <selection pane="bottomRight" activeCell="B5" sqref="B5:B7"/>
    </sheetView>
  </sheetViews>
  <sheetFormatPr defaultColWidth="10.625" defaultRowHeight="12.75"/>
  <cols>
    <col min="1" max="1" width="10.625" style="1" customWidth="1"/>
    <col min="2" max="2" width="5.875" style="13" customWidth="1"/>
    <col min="3" max="3" width="40.875" style="1" customWidth="1"/>
    <col min="4" max="4" width="8.625" style="1" customWidth="1"/>
    <col min="5" max="5" width="8.625" style="1" hidden="1" customWidth="1"/>
    <col min="6" max="7" width="8.625" style="1" customWidth="1"/>
    <col min="8" max="8" width="8.50390625" style="1" customWidth="1"/>
    <col min="9" max="9" width="7.50390625" style="1" hidden="1" customWidth="1"/>
    <col min="10" max="11" width="8.625" style="1" customWidth="1"/>
    <col min="12" max="12" width="7.50390625" style="1" customWidth="1"/>
    <col min="13" max="13" width="7.50390625" style="1" hidden="1" customWidth="1"/>
    <col min="14" max="14" width="7.625" style="1" customWidth="1"/>
    <col min="15" max="15" width="7.50390625" style="1" customWidth="1"/>
    <col min="16" max="16" width="7.625" style="1" customWidth="1"/>
    <col min="17" max="17" width="7.625" style="1" hidden="1" customWidth="1"/>
    <col min="18" max="18" width="7.625" style="1" customWidth="1"/>
    <col min="19" max="19" width="8.625" style="1" customWidth="1"/>
    <col min="20" max="20" width="7.625" style="1" customWidth="1"/>
    <col min="21" max="21" width="7.625" style="1" hidden="1" customWidth="1"/>
    <col min="22" max="24" width="7.625" style="1" customWidth="1"/>
    <col min="25" max="25" width="7.625" style="1" hidden="1" customWidth="1"/>
    <col min="26" max="28" width="7.625" style="1" customWidth="1"/>
    <col min="29" max="29" width="7.625" style="1" hidden="1" customWidth="1"/>
    <col min="30" max="32" width="7.625" style="1" customWidth="1"/>
    <col min="33" max="33" width="7.625" style="1" hidden="1" customWidth="1"/>
    <col min="34" max="34" width="7.625" style="1" customWidth="1"/>
    <col min="35" max="35" width="8.625" style="1" customWidth="1"/>
    <col min="36" max="36" width="7.50390625" style="1" customWidth="1"/>
    <col min="37" max="37" width="7.50390625" style="1" hidden="1" customWidth="1"/>
    <col min="38" max="38" width="7.625" style="1" customWidth="1"/>
    <col min="39" max="39" width="8.625" style="1" customWidth="1"/>
    <col min="40" max="40" width="2.875" style="1" customWidth="1"/>
    <col min="41" max="16384" width="10.625" style="1" customWidth="1"/>
  </cols>
  <sheetData>
    <row r="3" spans="4:39" ht="15.75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2:39" s="22" customFormat="1" ht="46.5" customHeight="1" thickBot="1">
      <c r="B4" s="453" t="s">
        <v>346</v>
      </c>
      <c r="C4" s="453"/>
      <c r="D4" s="124"/>
      <c r="E4" s="124"/>
      <c r="F4" s="113"/>
      <c r="G4" s="113"/>
      <c r="H4" s="113"/>
      <c r="I4" s="113"/>
      <c r="J4" s="113"/>
      <c r="K4" s="113"/>
      <c r="L4" s="113"/>
      <c r="M4" s="113"/>
      <c r="N4" s="113"/>
      <c r="O4" s="25" t="s">
        <v>349</v>
      </c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25" t="s">
        <v>349</v>
      </c>
      <c r="AB4" s="113"/>
      <c r="AC4" s="113"/>
      <c r="AD4" s="113"/>
      <c r="AE4" s="25"/>
      <c r="AF4" s="113"/>
      <c r="AG4" s="113"/>
      <c r="AH4" s="113"/>
      <c r="AI4" s="113"/>
      <c r="AJ4" s="25"/>
      <c r="AK4" s="25"/>
      <c r="AL4" s="25"/>
      <c r="AM4" s="25" t="s">
        <v>349</v>
      </c>
    </row>
    <row r="5" spans="2:39" s="15" customFormat="1" ht="24" customHeight="1">
      <c r="B5" s="472" t="s">
        <v>18</v>
      </c>
      <c r="C5" s="475" t="s">
        <v>79</v>
      </c>
      <c r="D5" s="470" t="s">
        <v>280</v>
      </c>
      <c r="E5" s="471"/>
      <c r="F5" s="471"/>
      <c r="G5" s="482"/>
      <c r="H5" s="470" t="s">
        <v>281</v>
      </c>
      <c r="I5" s="471"/>
      <c r="J5" s="471"/>
      <c r="K5" s="482"/>
      <c r="L5" s="470" t="s">
        <v>282</v>
      </c>
      <c r="M5" s="471"/>
      <c r="N5" s="471"/>
      <c r="O5" s="482"/>
      <c r="P5" s="470" t="s">
        <v>384</v>
      </c>
      <c r="Q5" s="471"/>
      <c r="R5" s="471"/>
      <c r="S5" s="482"/>
      <c r="T5" s="470" t="s">
        <v>385</v>
      </c>
      <c r="U5" s="471"/>
      <c r="V5" s="471"/>
      <c r="W5" s="482"/>
      <c r="X5" s="470" t="s">
        <v>285</v>
      </c>
      <c r="Y5" s="471"/>
      <c r="Z5" s="471"/>
      <c r="AA5" s="482"/>
      <c r="AB5" s="470" t="s">
        <v>175</v>
      </c>
      <c r="AC5" s="471"/>
      <c r="AD5" s="471"/>
      <c r="AE5" s="482"/>
      <c r="AF5" s="470" t="s">
        <v>328</v>
      </c>
      <c r="AG5" s="471"/>
      <c r="AH5" s="471"/>
      <c r="AI5" s="482"/>
      <c r="AJ5" s="470" t="s">
        <v>286</v>
      </c>
      <c r="AK5" s="471"/>
      <c r="AL5" s="471"/>
      <c r="AM5" s="482"/>
    </row>
    <row r="6" spans="2:39" s="15" customFormat="1" ht="18" customHeight="1">
      <c r="B6" s="473"/>
      <c r="C6" s="476"/>
      <c r="D6" s="485" t="s">
        <v>414</v>
      </c>
      <c r="E6" s="486"/>
      <c r="F6" s="487"/>
      <c r="G6" s="488" t="s">
        <v>415</v>
      </c>
      <c r="H6" s="485" t="s">
        <v>414</v>
      </c>
      <c r="I6" s="486"/>
      <c r="J6" s="487"/>
      <c r="K6" s="488" t="s">
        <v>415</v>
      </c>
      <c r="L6" s="485" t="s">
        <v>414</v>
      </c>
      <c r="M6" s="486"/>
      <c r="N6" s="487"/>
      <c r="O6" s="488" t="s">
        <v>415</v>
      </c>
      <c r="P6" s="485" t="s">
        <v>414</v>
      </c>
      <c r="Q6" s="486"/>
      <c r="R6" s="487"/>
      <c r="S6" s="488" t="s">
        <v>415</v>
      </c>
      <c r="T6" s="485" t="s">
        <v>414</v>
      </c>
      <c r="U6" s="486"/>
      <c r="V6" s="487"/>
      <c r="W6" s="488" t="s">
        <v>415</v>
      </c>
      <c r="X6" s="485" t="s">
        <v>414</v>
      </c>
      <c r="Y6" s="486"/>
      <c r="Z6" s="487"/>
      <c r="AA6" s="488" t="s">
        <v>415</v>
      </c>
      <c r="AB6" s="485" t="s">
        <v>414</v>
      </c>
      <c r="AC6" s="486"/>
      <c r="AD6" s="487"/>
      <c r="AE6" s="488" t="s">
        <v>415</v>
      </c>
      <c r="AF6" s="485" t="s">
        <v>414</v>
      </c>
      <c r="AG6" s="486"/>
      <c r="AH6" s="487"/>
      <c r="AI6" s="488" t="s">
        <v>415</v>
      </c>
      <c r="AJ6" s="485" t="s">
        <v>414</v>
      </c>
      <c r="AK6" s="486"/>
      <c r="AL6" s="487"/>
      <c r="AM6" s="488" t="s">
        <v>415</v>
      </c>
    </row>
    <row r="7" spans="2:39" s="26" customFormat="1" ht="21" customHeight="1">
      <c r="B7" s="474"/>
      <c r="C7" s="477"/>
      <c r="D7" s="245" t="s">
        <v>325</v>
      </c>
      <c r="E7" s="197" t="s">
        <v>326</v>
      </c>
      <c r="F7" s="197" t="s">
        <v>350</v>
      </c>
      <c r="G7" s="489"/>
      <c r="H7" s="245" t="s">
        <v>325</v>
      </c>
      <c r="I7" s="197" t="s">
        <v>326</v>
      </c>
      <c r="J7" s="197" t="s">
        <v>350</v>
      </c>
      <c r="K7" s="489"/>
      <c r="L7" s="245" t="s">
        <v>325</v>
      </c>
      <c r="M7" s="197" t="s">
        <v>326</v>
      </c>
      <c r="N7" s="197" t="s">
        <v>350</v>
      </c>
      <c r="O7" s="489"/>
      <c r="P7" s="245" t="s">
        <v>325</v>
      </c>
      <c r="Q7" s="197" t="s">
        <v>326</v>
      </c>
      <c r="R7" s="197" t="s">
        <v>350</v>
      </c>
      <c r="S7" s="489"/>
      <c r="T7" s="245" t="s">
        <v>325</v>
      </c>
      <c r="U7" s="197" t="s">
        <v>326</v>
      </c>
      <c r="V7" s="197" t="s">
        <v>350</v>
      </c>
      <c r="W7" s="489"/>
      <c r="X7" s="245" t="s">
        <v>325</v>
      </c>
      <c r="Y7" s="197" t="s">
        <v>326</v>
      </c>
      <c r="Z7" s="197" t="s">
        <v>350</v>
      </c>
      <c r="AA7" s="489"/>
      <c r="AB7" s="245" t="s">
        <v>325</v>
      </c>
      <c r="AC7" s="197" t="s">
        <v>326</v>
      </c>
      <c r="AD7" s="197" t="s">
        <v>350</v>
      </c>
      <c r="AE7" s="489"/>
      <c r="AF7" s="245" t="s">
        <v>325</v>
      </c>
      <c r="AG7" s="197" t="s">
        <v>326</v>
      </c>
      <c r="AH7" s="197" t="s">
        <v>350</v>
      </c>
      <c r="AI7" s="489"/>
      <c r="AJ7" s="245" t="s">
        <v>325</v>
      </c>
      <c r="AK7" s="197" t="s">
        <v>326</v>
      </c>
      <c r="AL7" s="197" t="s">
        <v>350</v>
      </c>
      <c r="AM7" s="489"/>
    </row>
    <row r="8" spans="2:39" s="116" customFormat="1" ht="12" thickBot="1">
      <c r="B8" s="114">
        <v>1</v>
      </c>
      <c r="C8" s="117">
        <v>2</v>
      </c>
      <c r="D8" s="360">
        <v>3</v>
      </c>
      <c r="E8" s="361">
        <v>4</v>
      </c>
      <c r="F8" s="361">
        <v>5</v>
      </c>
      <c r="G8" s="362">
        <v>6</v>
      </c>
      <c r="H8" s="360">
        <v>7</v>
      </c>
      <c r="I8" s="361">
        <v>8</v>
      </c>
      <c r="J8" s="361">
        <v>9</v>
      </c>
      <c r="K8" s="362">
        <v>10</v>
      </c>
      <c r="L8" s="360">
        <v>11</v>
      </c>
      <c r="M8" s="361">
        <v>12</v>
      </c>
      <c r="N8" s="361">
        <v>13</v>
      </c>
      <c r="O8" s="362">
        <v>14</v>
      </c>
      <c r="P8" s="360">
        <v>15</v>
      </c>
      <c r="Q8" s="361">
        <v>16</v>
      </c>
      <c r="R8" s="361">
        <v>17</v>
      </c>
      <c r="S8" s="362">
        <v>18</v>
      </c>
      <c r="T8" s="360">
        <v>19</v>
      </c>
      <c r="U8" s="361">
        <v>20</v>
      </c>
      <c r="V8" s="361">
        <v>21</v>
      </c>
      <c r="W8" s="362">
        <v>22</v>
      </c>
      <c r="X8" s="360">
        <v>23</v>
      </c>
      <c r="Y8" s="361">
        <v>24</v>
      </c>
      <c r="Z8" s="361">
        <v>25</v>
      </c>
      <c r="AA8" s="362">
        <v>26</v>
      </c>
      <c r="AB8" s="360">
        <v>27</v>
      </c>
      <c r="AC8" s="361">
        <v>28</v>
      </c>
      <c r="AD8" s="361">
        <v>29</v>
      </c>
      <c r="AE8" s="362">
        <v>30</v>
      </c>
      <c r="AF8" s="360">
        <v>31</v>
      </c>
      <c r="AG8" s="361">
        <v>32</v>
      </c>
      <c r="AH8" s="361">
        <v>33</v>
      </c>
      <c r="AI8" s="362">
        <v>34</v>
      </c>
      <c r="AJ8" s="360">
        <v>35</v>
      </c>
      <c r="AK8" s="361">
        <v>36</v>
      </c>
      <c r="AL8" s="361">
        <v>37</v>
      </c>
      <c r="AM8" s="362">
        <v>38</v>
      </c>
    </row>
    <row r="9" spans="2:39" s="75" customFormat="1" ht="11.25">
      <c r="B9" s="87"/>
      <c r="C9" s="386"/>
      <c r="D9" s="326"/>
      <c r="E9" s="327"/>
      <c r="F9" s="327"/>
      <c r="G9" s="386"/>
      <c r="H9" s="326"/>
      <c r="I9" s="327"/>
      <c r="J9" s="327"/>
      <c r="K9" s="328"/>
      <c r="L9" s="326"/>
      <c r="M9" s="327"/>
      <c r="N9" s="327"/>
      <c r="O9" s="328"/>
      <c r="P9" s="326"/>
      <c r="Q9" s="327"/>
      <c r="R9" s="327"/>
      <c r="S9" s="328"/>
      <c r="T9" s="326"/>
      <c r="U9" s="327"/>
      <c r="V9" s="327"/>
      <c r="W9" s="328"/>
      <c r="X9" s="326"/>
      <c r="Y9" s="327"/>
      <c r="Z9" s="327"/>
      <c r="AA9" s="328"/>
      <c r="AB9" s="326"/>
      <c r="AC9" s="327"/>
      <c r="AD9" s="327"/>
      <c r="AE9" s="328"/>
      <c r="AF9" s="326"/>
      <c r="AG9" s="327"/>
      <c r="AH9" s="327"/>
      <c r="AI9" s="328"/>
      <c r="AJ9" s="326"/>
      <c r="AK9" s="327"/>
      <c r="AL9" s="327"/>
      <c r="AM9" s="328"/>
    </row>
    <row r="10" spans="1:39" s="50" customFormat="1" ht="15" customHeight="1">
      <c r="A10" s="35"/>
      <c r="B10" s="36"/>
      <c r="C10" s="382" t="s">
        <v>2</v>
      </c>
      <c r="D10" s="137">
        <f>D11+D16+D19+D20</f>
        <v>52166</v>
      </c>
      <c r="E10" s="103">
        <f aca="true" t="shared" si="0" ref="E10:N10">E11+E16+E19+E20</f>
        <v>0</v>
      </c>
      <c r="F10" s="103">
        <f t="shared" si="0"/>
        <v>50825</v>
      </c>
      <c r="G10" s="390">
        <f t="shared" si="0"/>
        <v>58177</v>
      </c>
      <c r="H10" s="137">
        <f t="shared" si="0"/>
        <v>0</v>
      </c>
      <c r="I10" s="103">
        <f t="shared" si="0"/>
        <v>0</v>
      </c>
      <c r="J10" s="103">
        <f t="shared" si="0"/>
        <v>55</v>
      </c>
      <c r="K10" s="45">
        <f t="shared" si="0"/>
        <v>50</v>
      </c>
      <c r="L10" s="137">
        <f t="shared" si="0"/>
        <v>1400</v>
      </c>
      <c r="M10" s="103">
        <f t="shared" si="0"/>
        <v>0</v>
      </c>
      <c r="N10" s="103">
        <f t="shared" si="0"/>
        <v>1484</v>
      </c>
      <c r="O10" s="45">
        <f aca="true" t="shared" si="1" ref="O10:AM10">O11+O16+O19+O20</f>
        <v>1750</v>
      </c>
      <c r="P10" s="137">
        <f t="shared" si="1"/>
        <v>2400</v>
      </c>
      <c r="Q10" s="103">
        <f t="shared" si="1"/>
        <v>0</v>
      </c>
      <c r="R10" s="103">
        <f t="shared" si="1"/>
        <v>1818</v>
      </c>
      <c r="S10" s="45">
        <f t="shared" si="1"/>
        <v>2425</v>
      </c>
      <c r="T10" s="137">
        <f t="shared" si="1"/>
        <v>0</v>
      </c>
      <c r="U10" s="103">
        <f t="shared" si="1"/>
        <v>0</v>
      </c>
      <c r="V10" s="103">
        <f t="shared" si="1"/>
        <v>505</v>
      </c>
      <c r="W10" s="45">
        <f t="shared" si="1"/>
        <v>600</v>
      </c>
      <c r="X10" s="137">
        <f t="shared" si="1"/>
        <v>0</v>
      </c>
      <c r="Y10" s="103">
        <f t="shared" si="1"/>
        <v>0</v>
      </c>
      <c r="Z10" s="103">
        <f t="shared" si="1"/>
        <v>10</v>
      </c>
      <c r="AA10" s="45">
        <f t="shared" si="1"/>
        <v>0</v>
      </c>
      <c r="AB10" s="137">
        <f t="shared" si="1"/>
        <v>1173</v>
      </c>
      <c r="AC10" s="103">
        <f t="shared" si="1"/>
        <v>0</v>
      </c>
      <c r="AD10" s="103">
        <f t="shared" si="1"/>
        <v>157</v>
      </c>
      <c r="AE10" s="45">
        <f t="shared" si="1"/>
        <v>80</v>
      </c>
      <c r="AF10" s="137">
        <f t="shared" si="1"/>
        <v>0</v>
      </c>
      <c r="AG10" s="103">
        <f t="shared" si="1"/>
        <v>0</v>
      </c>
      <c r="AH10" s="103">
        <f t="shared" si="1"/>
        <v>15</v>
      </c>
      <c r="AI10" s="45">
        <f t="shared" si="1"/>
        <v>0</v>
      </c>
      <c r="AJ10" s="137">
        <f t="shared" si="1"/>
        <v>0</v>
      </c>
      <c r="AK10" s="103">
        <f t="shared" si="1"/>
        <v>0</v>
      </c>
      <c r="AL10" s="103">
        <f t="shared" si="1"/>
        <v>212</v>
      </c>
      <c r="AM10" s="45">
        <f t="shared" si="1"/>
        <v>150</v>
      </c>
    </row>
    <row r="11" spans="2:39" s="147" customFormat="1" ht="15" customHeight="1">
      <c r="B11" s="148">
        <v>1</v>
      </c>
      <c r="C11" s="383" t="s">
        <v>186</v>
      </c>
      <c r="D11" s="347">
        <f aca="true" t="shared" si="2" ref="D11:AM11">SUM(D12:D15)</f>
        <v>43471</v>
      </c>
      <c r="E11" s="331">
        <f t="shared" si="2"/>
        <v>0</v>
      </c>
      <c r="F11" s="331">
        <f t="shared" si="2"/>
        <v>43965</v>
      </c>
      <c r="G11" s="391">
        <f t="shared" si="2"/>
        <v>49148</v>
      </c>
      <c r="H11" s="347">
        <f t="shared" si="2"/>
        <v>0</v>
      </c>
      <c r="I11" s="331">
        <f t="shared" si="2"/>
        <v>0</v>
      </c>
      <c r="J11" s="331">
        <f t="shared" si="2"/>
        <v>46</v>
      </c>
      <c r="K11" s="368">
        <f t="shared" si="2"/>
        <v>50</v>
      </c>
      <c r="L11" s="347">
        <f t="shared" si="2"/>
        <v>1400</v>
      </c>
      <c r="M11" s="331">
        <f t="shared" si="2"/>
        <v>0</v>
      </c>
      <c r="N11" s="331">
        <f t="shared" si="2"/>
        <v>1484</v>
      </c>
      <c r="O11" s="368">
        <f t="shared" si="2"/>
        <v>1750</v>
      </c>
      <c r="P11" s="347">
        <f t="shared" si="2"/>
        <v>2000</v>
      </c>
      <c r="Q11" s="331">
        <f t="shared" si="2"/>
        <v>0</v>
      </c>
      <c r="R11" s="331">
        <f t="shared" si="2"/>
        <v>1798</v>
      </c>
      <c r="S11" s="368">
        <f t="shared" si="2"/>
        <v>2300</v>
      </c>
      <c r="T11" s="347">
        <f t="shared" si="2"/>
        <v>0</v>
      </c>
      <c r="U11" s="331">
        <f t="shared" si="2"/>
        <v>0</v>
      </c>
      <c r="V11" s="331">
        <f t="shared" si="2"/>
        <v>505</v>
      </c>
      <c r="W11" s="368">
        <f t="shared" si="2"/>
        <v>600</v>
      </c>
      <c r="X11" s="347">
        <f t="shared" si="2"/>
        <v>0</v>
      </c>
      <c r="Y11" s="331">
        <f t="shared" si="2"/>
        <v>0</v>
      </c>
      <c r="Z11" s="331">
        <f t="shared" si="2"/>
        <v>8</v>
      </c>
      <c r="AA11" s="368">
        <f t="shared" si="2"/>
        <v>0</v>
      </c>
      <c r="AB11" s="347">
        <f t="shared" si="2"/>
        <v>50</v>
      </c>
      <c r="AC11" s="331">
        <f t="shared" si="2"/>
        <v>0</v>
      </c>
      <c r="AD11" s="331">
        <f t="shared" si="2"/>
        <v>0</v>
      </c>
      <c r="AE11" s="368">
        <f t="shared" si="2"/>
        <v>50</v>
      </c>
      <c r="AF11" s="347">
        <f t="shared" si="2"/>
        <v>0</v>
      </c>
      <c r="AG11" s="331">
        <f t="shared" si="2"/>
        <v>0</v>
      </c>
      <c r="AH11" s="331">
        <f t="shared" si="2"/>
        <v>0</v>
      </c>
      <c r="AI11" s="368">
        <f t="shared" si="2"/>
        <v>0</v>
      </c>
      <c r="AJ11" s="347">
        <f t="shared" si="2"/>
        <v>0</v>
      </c>
      <c r="AK11" s="331">
        <f t="shared" si="2"/>
        <v>0</v>
      </c>
      <c r="AL11" s="331">
        <f t="shared" si="2"/>
        <v>0</v>
      </c>
      <c r="AM11" s="368">
        <f t="shared" si="2"/>
        <v>0</v>
      </c>
    </row>
    <row r="12" spans="1:39" s="23" customFormat="1" ht="12.75">
      <c r="A12" s="3"/>
      <c r="B12" s="138"/>
      <c r="C12" s="384" t="s">
        <v>229</v>
      </c>
      <c r="D12" s="166">
        <v>60</v>
      </c>
      <c r="E12" s="4"/>
      <c r="F12" s="4">
        <f>484+27</f>
        <v>511</v>
      </c>
      <c r="G12" s="392">
        <v>0</v>
      </c>
      <c r="H12" s="166">
        <v>0</v>
      </c>
      <c r="I12" s="4"/>
      <c r="J12" s="4"/>
      <c r="K12" s="38"/>
      <c r="L12" s="166">
        <v>0</v>
      </c>
      <c r="M12" s="4"/>
      <c r="N12" s="4">
        <v>100</v>
      </c>
      <c r="O12" s="38"/>
      <c r="P12" s="166">
        <v>500</v>
      </c>
      <c r="Q12" s="4"/>
      <c r="R12" s="4">
        <v>635</v>
      </c>
      <c r="S12" s="38">
        <v>800</v>
      </c>
      <c r="T12" s="166"/>
      <c r="U12" s="4"/>
      <c r="V12" s="4">
        <v>505</v>
      </c>
      <c r="W12" s="38">
        <v>600</v>
      </c>
      <c r="X12" s="166">
        <v>0</v>
      </c>
      <c r="Y12" s="4"/>
      <c r="Z12" s="4">
        <v>8</v>
      </c>
      <c r="AA12" s="38">
        <v>0</v>
      </c>
      <c r="AB12" s="166">
        <v>0</v>
      </c>
      <c r="AC12" s="4"/>
      <c r="AD12" s="4"/>
      <c r="AE12" s="38"/>
      <c r="AF12" s="166"/>
      <c r="AG12" s="4"/>
      <c r="AH12" s="4"/>
      <c r="AI12" s="38"/>
      <c r="AJ12" s="166"/>
      <c r="AK12" s="4"/>
      <c r="AL12" s="4"/>
      <c r="AM12" s="38"/>
    </row>
    <row r="13" spans="1:39" s="23" customFormat="1" ht="12.75">
      <c r="A13" s="3"/>
      <c r="B13" s="138"/>
      <c r="C13" s="384" t="s">
        <v>230</v>
      </c>
      <c r="D13" s="166">
        <v>4000</v>
      </c>
      <c r="E13" s="4"/>
      <c r="F13" s="4">
        <v>3396</v>
      </c>
      <c r="G13" s="392">
        <v>4000</v>
      </c>
      <c r="H13" s="166">
        <v>0</v>
      </c>
      <c r="I13" s="4"/>
      <c r="J13" s="4">
        <v>46</v>
      </c>
      <c r="K13" s="38">
        <v>50</v>
      </c>
      <c r="L13" s="166">
        <v>0</v>
      </c>
      <c r="M13" s="4"/>
      <c r="N13" s="4"/>
      <c r="O13" s="38"/>
      <c r="P13" s="166">
        <v>1500</v>
      </c>
      <c r="Q13" s="4"/>
      <c r="R13" s="4">
        <v>1163</v>
      </c>
      <c r="S13" s="38">
        <v>1500</v>
      </c>
      <c r="T13" s="166"/>
      <c r="U13" s="4"/>
      <c r="V13" s="4"/>
      <c r="W13" s="38"/>
      <c r="X13" s="166">
        <v>0</v>
      </c>
      <c r="Y13" s="4"/>
      <c r="Z13" s="4"/>
      <c r="AA13" s="38">
        <v>0</v>
      </c>
      <c r="AB13" s="166">
        <v>50</v>
      </c>
      <c r="AC13" s="4"/>
      <c r="AD13" s="4"/>
      <c r="AE13" s="38">
        <v>50</v>
      </c>
      <c r="AF13" s="166"/>
      <c r="AG13" s="4"/>
      <c r="AH13" s="4"/>
      <c r="AI13" s="38"/>
      <c r="AJ13" s="166"/>
      <c r="AK13" s="4"/>
      <c r="AL13" s="4"/>
      <c r="AM13" s="38"/>
    </row>
    <row r="14" spans="1:39" s="22" customFormat="1" ht="12.75">
      <c r="A14" s="3"/>
      <c r="B14" s="138"/>
      <c r="C14" s="384" t="s">
        <v>231</v>
      </c>
      <c r="D14" s="166">
        <v>22473</v>
      </c>
      <c r="E14" s="4"/>
      <c r="F14" s="4">
        <v>24700</v>
      </c>
      <c r="G14" s="392">
        <v>26785</v>
      </c>
      <c r="H14" s="166">
        <v>0</v>
      </c>
      <c r="I14" s="4"/>
      <c r="J14" s="4"/>
      <c r="K14" s="38"/>
      <c r="L14" s="166">
        <v>1400</v>
      </c>
      <c r="M14" s="4"/>
      <c r="N14" s="4">
        <v>1384</v>
      </c>
      <c r="O14" s="38">
        <v>1750</v>
      </c>
      <c r="P14" s="166"/>
      <c r="Q14" s="4"/>
      <c r="R14" s="4"/>
      <c r="S14" s="38"/>
      <c r="T14" s="166"/>
      <c r="U14" s="4"/>
      <c r="V14" s="4"/>
      <c r="W14" s="38"/>
      <c r="X14" s="166">
        <v>0</v>
      </c>
      <c r="Y14" s="4"/>
      <c r="Z14" s="4"/>
      <c r="AA14" s="38">
        <v>0</v>
      </c>
      <c r="AB14" s="166">
        <v>0</v>
      </c>
      <c r="AC14" s="4"/>
      <c r="AD14" s="4"/>
      <c r="AE14" s="38"/>
      <c r="AF14" s="166"/>
      <c r="AG14" s="4"/>
      <c r="AH14" s="4"/>
      <c r="AI14" s="38"/>
      <c r="AJ14" s="166"/>
      <c r="AK14" s="4"/>
      <c r="AL14" s="4"/>
      <c r="AM14" s="38"/>
    </row>
    <row r="15" spans="1:39" s="50" customFormat="1" ht="12.75">
      <c r="A15" s="3"/>
      <c r="B15" s="138"/>
      <c r="C15" s="384" t="s">
        <v>232</v>
      </c>
      <c r="D15" s="166">
        <v>16938</v>
      </c>
      <c r="E15" s="4"/>
      <c r="F15" s="4">
        <v>15358</v>
      </c>
      <c r="G15" s="392">
        <v>18363</v>
      </c>
      <c r="H15" s="166">
        <v>0</v>
      </c>
      <c r="I15" s="4"/>
      <c r="J15" s="4"/>
      <c r="K15" s="38"/>
      <c r="L15" s="166">
        <v>0</v>
      </c>
      <c r="M15" s="4"/>
      <c r="N15" s="4"/>
      <c r="O15" s="38"/>
      <c r="P15" s="166"/>
      <c r="Q15" s="4"/>
      <c r="R15" s="4"/>
      <c r="S15" s="38"/>
      <c r="T15" s="166"/>
      <c r="U15" s="4"/>
      <c r="V15" s="4"/>
      <c r="W15" s="38"/>
      <c r="X15" s="166">
        <v>0</v>
      </c>
      <c r="Y15" s="4"/>
      <c r="Z15" s="4"/>
      <c r="AA15" s="38">
        <v>0</v>
      </c>
      <c r="AB15" s="166">
        <v>0</v>
      </c>
      <c r="AC15" s="4"/>
      <c r="AD15" s="4"/>
      <c r="AE15" s="38"/>
      <c r="AF15" s="166"/>
      <c r="AG15" s="4"/>
      <c r="AH15" s="4"/>
      <c r="AI15" s="38"/>
      <c r="AJ15" s="166"/>
      <c r="AK15" s="4"/>
      <c r="AL15" s="4"/>
      <c r="AM15" s="38"/>
    </row>
    <row r="16" spans="1:39" s="122" customFormat="1" ht="15" customHeight="1">
      <c r="A16" s="147"/>
      <c r="B16" s="148">
        <v>2</v>
      </c>
      <c r="C16" s="383" t="s">
        <v>189</v>
      </c>
      <c r="D16" s="347">
        <f aca="true" t="shared" si="3" ref="D16:AM16">SUM(D17:D18)</f>
        <v>8695</v>
      </c>
      <c r="E16" s="331">
        <f t="shared" si="3"/>
        <v>0</v>
      </c>
      <c r="F16" s="331">
        <f t="shared" si="3"/>
        <v>6860</v>
      </c>
      <c r="G16" s="391">
        <f t="shared" si="3"/>
        <v>9029</v>
      </c>
      <c r="H16" s="347">
        <f t="shared" si="3"/>
        <v>0</v>
      </c>
      <c r="I16" s="331">
        <f t="shared" si="3"/>
        <v>0</v>
      </c>
      <c r="J16" s="331">
        <f t="shared" si="3"/>
        <v>9</v>
      </c>
      <c r="K16" s="368">
        <f t="shared" si="3"/>
        <v>0</v>
      </c>
      <c r="L16" s="347">
        <f t="shared" si="3"/>
        <v>0</v>
      </c>
      <c r="M16" s="331">
        <f t="shared" si="3"/>
        <v>0</v>
      </c>
      <c r="N16" s="331">
        <f t="shared" si="3"/>
        <v>0</v>
      </c>
      <c r="O16" s="368">
        <f t="shared" si="3"/>
        <v>0</v>
      </c>
      <c r="P16" s="347">
        <f t="shared" si="3"/>
        <v>400</v>
      </c>
      <c r="Q16" s="331">
        <f t="shared" si="3"/>
        <v>0</v>
      </c>
      <c r="R16" s="331">
        <f t="shared" si="3"/>
        <v>20</v>
      </c>
      <c r="S16" s="368">
        <f t="shared" si="3"/>
        <v>125</v>
      </c>
      <c r="T16" s="347">
        <f t="shared" si="3"/>
        <v>0</v>
      </c>
      <c r="U16" s="331">
        <f t="shared" si="3"/>
        <v>0</v>
      </c>
      <c r="V16" s="331">
        <f t="shared" si="3"/>
        <v>0</v>
      </c>
      <c r="W16" s="368">
        <f t="shared" si="3"/>
        <v>0</v>
      </c>
      <c r="X16" s="347">
        <f t="shared" si="3"/>
        <v>0</v>
      </c>
      <c r="Y16" s="331">
        <f t="shared" si="3"/>
        <v>0</v>
      </c>
      <c r="Z16" s="331">
        <f t="shared" si="3"/>
        <v>2</v>
      </c>
      <c r="AA16" s="368">
        <f t="shared" si="3"/>
        <v>0</v>
      </c>
      <c r="AB16" s="347">
        <f t="shared" si="3"/>
        <v>10</v>
      </c>
      <c r="AC16" s="331">
        <f t="shared" si="3"/>
        <v>0</v>
      </c>
      <c r="AD16" s="331">
        <f t="shared" si="3"/>
        <v>55</v>
      </c>
      <c r="AE16" s="368">
        <f t="shared" si="3"/>
        <v>0</v>
      </c>
      <c r="AF16" s="347">
        <f t="shared" si="3"/>
        <v>0</v>
      </c>
      <c r="AG16" s="331">
        <f t="shared" si="3"/>
        <v>0</v>
      </c>
      <c r="AH16" s="331">
        <f t="shared" si="3"/>
        <v>0</v>
      </c>
      <c r="AI16" s="368">
        <f t="shared" si="3"/>
        <v>0</v>
      </c>
      <c r="AJ16" s="347">
        <f t="shared" si="3"/>
        <v>0</v>
      </c>
      <c r="AK16" s="331">
        <f t="shared" si="3"/>
        <v>0</v>
      </c>
      <c r="AL16" s="331">
        <f t="shared" si="3"/>
        <v>0</v>
      </c>
      <c r="AM16" s="368">
        <f t="shared" si="3"/>
        <v>0</v>
      </c>
    </row>
    <row r="17" spans="1:39" s="27" customFormat="1" ht="12.75">
      <c r="A17" s="3"/>
      <c r="B17" s="140"/>
      <c r="C17" s="384" t="s">
        <v>233</v>
      </c>
      <c r="D17" s="166">
        <v>0</v>
      </c>
      <c r="E17" s="4"/>
      <c r="F17" s="4"/>
      <c r="G17" s="392"/>
      <c r="H17" s="166">
        <v>0</v>
      </c>
      <c r="I17" s="4"/>
      <c r="J17" s="4"/>
      <c r="K17" s="38"/>
      <c r="L17" s="166">
        <v>0</v>
      </c>
      <c r="M17" s="4"/>
      <c r="N17" s="4"/>
      <c r="O17" s="38"/>
      <c r="P17" s="166"/>
      <c r="Q17" s="4"/>
      <c r="R17" s="4"/>
      <c r="S17" s="38"/>
      <c r="T17" s="166"/>
      <c r="U17" s="4"/>
      <c r="V17" s="4"/>
      <c r="W17" s="38"/>
      <c r="X17" s="166">
        <v>0</v>
      </c>
      <c r="Y17" s="4"/>
      <c r="Z17" s="4"/>
      <c r="AA17" s="38">
        <v>0</v>
      </c>
      <c r="AB17" s="166"/>
      <c r="AC17" s="4"/>
      <c r="AD17" s="4"/>
      <c r="AE17" s="38"/>
      <c r="AF17" s="166"/>
      <c r="AG17" s="4"/>
      <c r="AH17" s="4"/>
      <c r="AI17" s="38"/>
      <c r="AJ17" s="166"/>
      <c r="AK17" s="4"/>
      <c r="AL17" s="4"/>
      <c r="AM17" s="38"/>
    </row>
    <row r="18" spans="1:39" s="31" customFormat="1" ht="12.75">
      <c r="A18" s="3"/>
      <c r="B18" s="138"/>
      <c r="C18" s="384" t="s">
        <v>234</v>
      </c>
      <c r="D18" s="166">
        <v>8695</v>
      </c>
      <c r="E18" s="4"/>
      <c r="F18" s="4">
        <v>6860</v>
      </c>
      <c r="G18" s="392">
        <v>9029</v>
      </c>
      <c r="H18" s="166">
        <v>0</v>
      </c>
      <c r="I18" s="4"/>
      <c r="J18" s="4">
        <v>9</v>
      </c>
      <c r="K18" s="38"/>
      <c r="L18" s="166">
        <v>0</v>
      </c>
      <c r="M18" s="4"/>
      <c r="N18" s="4"/>
      <c r="O18" s="38"/>
      <c r="P18" s="166">
        <v>400</v>
      </c>
      <c r="Q18" s="4"/>
      <c r="R18" s="4">
        <v>20</v>
      </c>
      <c r="S18" s="38">
        <v>125</v>
      </c>
      <c r="T18" s="166"/>
      <c r="U18" s="4"/>
      <c r="V18" s="4"/>
      <c r="W18" s="38"/>
      <c r="X18" s="166">
        <v>0</v>
      </c>
      <c r="Y18" s="4"/>
      <c r="Z18" s="4">
        <v>2</v>
      </c>
      <c r="AA18" s="38">
        <v>0</v>
      </c>
      <c r="AB18" s="166">
        <v>10</v>
      </c>
      <c r="AC18" s="4"/>
      <c r="AD18" s="4">
        <v>55</v>
      </c>
      <c r="AE18" s="38"/>
      <c r="AF18" s="166"/>
      <c r="AG18" s="4"/>
      <c r="AH18" s="4"/>
      <c r="AI18" s="38"/>
      <c r="AJ18" s="166"/>
      <c r="AK18" s="4"/>
      <c r="AL18" s="4"/>
      <c r="AM18" s="38"/>
    </row>
    <row r="19" spans="1:39" s="122" customFormat="1" ht="15" customHeight="1">
      <c r="A19" s="147"/>
      <c r="B19" s="148">
        <v>3</v>
      </c>
      <c r="C19" s="383" t="s">
        <v>190</v>
      </c>
      <c r="D19" s="166">
        <v>0</v>
      </c>
      <c r="E19" s="4"/>
      <c r="F19" s="4"/>
      <c r="G19" s="392"/>
      <c r="H19" s="166">
        <v>0</v>
      </c>
      <c r="I19" s="4"/>
      <c r="J19" s="4"/>
      <c r="K19" s="38"/>
      <c r="L19" s="166">
        <v>0</v>
      </c>
      <c r="M19" s="4"/>
      <c r="N19" s="4"/>
      <c r="O19" s="38"/>
      <c r="P19" s="166"/>
      <c r="Q19" s="4"/>
      <c r="R19" s="4"/>
      <c r="S19" s="38">
        <v>0</v>
      </c>
      <c r="T19" s="166"/>
      <c r="U19" s="4"/>
      <c r="V19" s="4"/>
      <c r="W19" s="38"/>
      <c r="X19" s="166">
        <v>0</v>
      </c>
      <c r="Y19" s="4"/>
      <c r="Z19" s="4"/>
      <c r="AA19" s="38">
        <v>0</v>
      </c>
      <c r="AB19" s="166">
        <v>30</v>
      </c>
      <c r="AC19" s="4"/>
      <c r="AD19" s="4">
        <v>102</v>
      </c>
      <c r="AE19" s="38">
        <v>30</v>
      </c>
      <c r="AF19" s="166"/>
      <c r="AG19" s="4"/>
      <c r="AH19" s="4">
        <v>15</v>
      </c>
      <c r="AI19" s="38"/>
      <c r="AJ19" s="166"/>
      <c r="AK19" s="4"/>
      <c r="AL19" s="4">
        <v>212</v>
      </c>
      <c r="AM19" s="38">
        <v>150</v>
      </c>
    </row>
    <row r="20" spans="1:39" s="122" customFormat="1" ht="15" customHeight="1">
      <c r="A20" s="147"/>
      <c r="B20" s="148">
        <v>4</v>
      </c>
      <c r="C20" s="383" t="s">
        <v>223</v>
      </c>
      <c r="D20" s="166">
        <v>0</v>
      </c>
      <c r="E20" s="4"/>
      <c r="F20" s="4"/>
      <c r="G20" s="392"/>
      <c r="H20" s="166">
        <v>0</v>
      </c>
      <c r="I20" s="4"/>
      <c r="J20" s="4"/>
      <c r="K20" s="38"/>
      <c r="L20" s="166">
        <v>0</v>
      </c>
      <c r="M20" s="4"/>
      <c r="N20" s="4"/>
      <c r="O20" s="38"/>
      <c r="P20" s="166"/>
      <c r="Q20" s="4"/>
      <c r="R20" s="4"/>
      <c r="S20" s="38">
        <v>0</v>
      </c>
      <c r="T20" s="166"/>
      <c r="U20" s="4"/>
      <c r="V20" s="4"/>
      <c r="W20" s="38"/>
      <c r="X20" s="166">
        <v>0</v>
      </c>
      <c r="Y20" s="4"/>
      <c r="Z20" s="4"/>
      <c r="AA20" s="38">
        <v>0</v>
      </c>
      <c r="AB20" s="166">
        <v>1083</v>
      </c>
      <c r="AC20" s="4"/>
      <c r="AD20" s="4"/>
      <c r="AE20" s="38"/>
      <c r="AF20" s="166"/>
      <c r="AG20" s="4"/>
      <c r="AH20" s="4"/>
      <c r="AI20" s="38"/>
      <c r="AJ20" s="166"/>
      <c r="AK20" s="4"/>
      <c r="AL20" s="4"/>
      <c r="AM20" s="38"/>
    </row>
    <row r="21" spans="1:39" ht="15" customHeight="1">
      <c r="A21" s="43"/>
      <c r="B21" s="36"/>
      <c r="C21" s="382" t="s">
        <v>49</v>
      </c>
      <c r="D21" s="137">
        <f aca="true" t="shared" si="4" ref="D21:AM21">SUM(D22:D25)</f>
        <v>135701</v>
      </c>
      <c r="E21" s="103">
        <f t="shared" si="4"/>
        <v>0</v>
      </c>
      <c r="F21" s="103">
        <f t="shared" si="4"/>
        <v>136635</v>
      </c>
      <c r="G21" s="390">
        <f t="shared" si="4"/>
        <v>136179</v>
      </c>
      <c r="H21" s="137">
        <f t="shared" si="4"/>
        <v>67967</v>
      </c>
      <c r="I21" s="103">
        <f t="shared" si="4"/>
        <v>0</v>
      </c>
      <c r="J21" s="103">
        <f t="shared" si="4"/>
        <v>67967</v>
      </c>
      <c r="K21" s="45">
        <f t="shared" si="4"/>
        <v>72525</v>
      </c>
      <c r="L21" s="137">
        <f t="shared" si="4"/>
        <v>10763</v>
      </c>
      <c r="M21" s="103">
        <f t="shared" si="4"/>
        <v>0</v>
      </c>
      <c r="N21" s="103">
        <f t="shared" si="4"/>
        <v>10763</v>
      </c>
      <c r="O21" s="45">
        <f t="shared" si="4"/>
        <v>10383</v>
      </c>
      <c r="P21" s="137">
        <f t="shared" si="4"/>
        <v>7580</v>
      </c>
      <c r="Q21" s="103">
        <f t="shared" si="4"/>
        <v>0</v>
      </c>
      <c r="R21" s="103">
        <f t="shared" si="4"/>
        <v>7580</v>
      </c>
      <c r="S21" s="45">
        <f t="shared" si="4"/>
        <v>7350</v>
      </c>
      <c r="T21" s="137">
        <f t="shared" si="4"/>
        <v>15664</v>
      </c>
      <c r="U21" s="103">
        <f t="shared" si="4"/>
        <v>0</v>
      </c>
      <c r="V21" s="103">
        <f t="shared" si="4"/>
        <v>17980</v>
      </c>
      <c r="W21" s="45">
        <f t="shared" si="4"/>
        <v>28230</v>
      </c>
      <c r="X21" s="137">
        <f t="shared" si="4"/>
        <v>0</v>
      </c>
      <c r="Y21" s="103">
        <f t="shared" si="4"/>
        <v>0</v>
      </c>
      <c r="Z21" s="103">
        <f t="shared" si="4"/>
        <v>0</v>
      </c>
      <c r="AA21" s="45">
        <f t="shared" si="4"/>
        <v>0</v>
      </c>
      <c r="AB21" s="137">
        <f t="shared" si="4"/>
        <v>640</v>
      </c>
      <c r="AC21" s="103">
        <f t="shared" si="4"/>
        <v>0</v>
      </c>
      <c r="AD21" s="103">
        <f t="shared" si="4"/>
        <v>1195</v>
      </c>
      <c r="AE21" s="45">
        <f t="shared" si="4"/>
        <v>571</v>
      </c>
      <c r="AF21" s="137">
        <f t="shared" si="4"/>
        <v>640</v>
      </c>
      <c r="AG21" s="103">
        <f t="shared" si="4"/>
        <v>0</v>
      </c>
      <c r="AH21" s="103">
        <f t="shared" si="4"/>
        <v>1195</v>
      </c>
      <c r="AI21" s="45">
        <f t="shared" si="4"/>
        <v>571</v>
      </c>
      <c r="AJ21" s="137">
        <f t="shared" si="4"/>
        <v>22992</v>
      </c>
      <c r="AK21" s="103">
        <f t="shared" si="4"/>
        <v>0</v>
      </c>
      <c r="AL21" s="103">
        <f t="shared" si="4"/>
        <v>14560</v>
      </c>
      <c r="AM21" s="45">
        <f t="shared" si="4"/>
        <v>27339</v>
      </c>
    </row>
    <row r="22" spans="1:39" ht="15" customHeight="1">
      <c r="A22" s="3"/>
      <c r="B22" s="37">
        <v>5</v>
      </c>
      <c r="C22" s="385" t="s">
        <v>272</v>
      </c>
      <c r="D22" s="166">
        <v>126776</v>
      </c>
      <c r="E22" s="4"/>
      <c r="F22" s="4">
        <v>126776</v>
      </c>
      <c r="G22" s="392">
        <v>127116</v>
      </c>
      <c r="H22" s="166">
        <v>67967</v>
      </c>
      <c r="I22" s="4"/>
      <c r="J22" s="4">
        <v>67967</v>
      </c>
      <c r="K22" s="38">
        <v>72525</v>
      </c>
      <c r="L22" s="166">
        <v>10763</v>
      </c>
      <c r="M22" s="4"/>
      <c r="N22" s="4">
        <v>10763</v>
      </c>
      <c r="O22" s="38">
        <v>10383</v>
      </c>
      <c r="P22" s="166">
        <v>7580</v>
      </c>
      <c r="Q22" s="4"/>
      <c r="R22" s="4">
        <v>7580</v>
      </c>
      <c r="S22" s="38">
        <v>7350</v>
      </c>
      <c r="T22" s="166">
        <v>10588</v>
      </c>
      <c r="U22" s="4"/>
      <c r="V22" s="4">
        <v>10588</v>
      </c>
      <c r="W22" s="38">
        <v>13199</v>
      </c>
      <c r="X22" s="166">
        <v>0</v>
      </c>
      <c r="Y22" s="4"/>
      <c r="Z22" s="4"/>
      <c r="AA22" s="38">
        <v>0</v>
      </c>
      <c r="AB22" s="166">
        <v>0</v>
      </c>
      <c r="AC22" s="4"/>
      <c r="AD22" s="4"/>
      <c r="AE22" s="38">
        <v>0</v>
      </c>
      <c r="AF22" s="166"/>
      <c r="AG22" s="4"/>
      <c r="AH22" s="4"/>
      <c r="AI22" s="38"/>
      <c r="AJ22" s="166"/>
      <c r="AK22" s="4"/>
      <c r="AL22" s="4"/>
      <c r="AM22" s="38"/>
    </row>
    <row r="23" spans="1:39" ht="15" customHeight="1">
      <c r="A23" s="3"/>
      <c r="B23" s="37">
        <v>6</v>
      </c>
      <c r="C23" s="385" t="s">
        <v>276</v>
      </c>
      <c r="D23" s="166">
        <v>8925</v>
      </c>
      <c r="E23" s="4"/>
      <c r="F23" s="4">
        <f>8954+905</f>
        <v>9859</v>
      </c>
      <c r="G23" s="392">
        <v>9063</v>
      </c>
      <c r="H23" s="166">
        <v>0</v>
      </c>
      <c r="I23" s="4"/>
      <c r="J23" s="4"/>
      <c r="K23" s="38"/>
      <c r="L23" s="166">
        <v>0</v>
      </c>
      <c r="M23" s="4"/>
      <c r="N23" s="4"/>
      <c r="O23" s="38"/>
      <c r="P23" s="166"/>
      <c r="Q23" s="4"/>
      <c r="R23" s="4"/>
      <c r="S23" s="38"/>
      <c r="T23" s="166">
        <v>5076</v>
      </c>
      <c r="U23" s="4"/>
      <c r="V23" s="4">
        <v>4360</v>
      </c>
      <c r="W23" s="38">
        <v>15031</v>
      </c>
      <c r="X23" s="166">
        <v>0</v>
      </c>
      <c r="Y23" s="4"/>
      <c r="Z23" s="4"/>
      <c r="AA23" s="38">
        <v>0</v>
      </c>
      <c r="AB23" s="166">
        <v>640</v>
      </c>
      <c r="AC23" s="4"/>
      <c r="AD23" s="4">
        <f>640+555</f>
        <v>1195</v>
      </c>
      <c r="AE23" s="38">
        <v>571</v>
      </c>
      <c r="AF23" s="166">
        <v>640</v>
      </c>
      <c r="AG23" s="4"/>
      <c r="AH23" s="4">
        <v>1195</v>
      </c>
      <c r="AI23" s="38">
        <v>571</v>
      </c>
      <c r="AJ23" s="166">
        <v>7492</v>
      </c>
      <c r="AK23" s="4"/>
      <c r="AL23" s="4">
        <v>6999</v>
      </c>
      <c r="AM23" s="38">
        <v>21164</v>
      </c>
    </row>
    <row r="24" spans="1:39" ht="15" customHeight="1">
      <c r="A24" s="3"/>
      <c r="B24" s="37">
        <v>7</v>
      </c>
      <c r="C24" s="385" t="s">
        <v>273</v>
      </c>
      <c r="D24" s="166"/>
      <c r="E24" s="4"/>
      <c r="F24" s="4"/>
      <c r="G24" s="392"/>
      <c r="H24" s="166"/>
      <c r="I24" s="4"/>
      <c r="J24" s="4"/>
      <c r="K24" s="38"/>
      <c r="L24" s="166"/>
      <c r="M24" s="4"/>
      <c r="N24" s="4"/>
      <c r="O24" s="38"/>
      <c r="P24" s="166"/>
      <c r="Q24" s="4"/>
      <c r="R24" s="4"/>
      <c r="S24" s="38"/>
      <c r="T24" s="166"/>
      <c r="U24" s="4"/>
      <c r="V24" s="4">
        <v>3032</v>
      </c>
      <c r="W24" s="38"/>
      <c r="X24" s="166"/>
      <c r="Y24" s="4"/>
      <c r="Z24" s="4"/>
      <c r="AA24" s="38"/>
      <c r="AB24" s="166"/>
      <c r="AC24" s="4"/>
      <c r="AD24" s="4"/>
      <c r="AE24" s="38"/>
      <c r="AF24" s="166"/>
      <c r="AG24" s="4"/>
      <c r="AH24" s="4"/>
      <c r="AI24" s="38"/>
      <c r="AJ24" s="166"/>
      <c r="AK24" s="4"/>
      <c r="AL24" s="4"/>
      <c r="AM24" s="38"/>
    </row>
    <row r="25" spans="1:39" ht="15" customHeight="1">
      <c r="A25" s="3"/>
      <c r="B25" s="37">
        <v>8</v>
      </c>
      <c r="C25" s="385" t="s">
        <v>240</v>
      </c>
      <c r="D25" s="166">
        <v>0</v>
      </c>
      <c r="E25" s="4"/>
      <c r="F25" s="4"/>
      <c r="G25" s="392"/>
      <c r="H25" s="166">
        <v>0</v>
      </c>
      <c r="I25" s="4"/>
      <c r="J25" s="4"/>
      <c r="K25" s="38"/>
      <c r="L25" s="166">
        <v>0</v>
      </c>
      <c r="M25" s="4"/>
      <c r="N25" s="4"/>
      <c r="O25" s="38"/>
      <c r="P25" s="166"/>
      <c r="Q25" s="4"/>
      <c r="R25" s="4"/>
      <c r="S25" s="38"/>
      <c r="T25" s="166">
        <v>0</v>
      </c>
      <c r="U25" s="4"/>
      <c r="V25" s="4"/>
      <c r="W25" s="38">
        <v>0</v>
      </c>
      <c r="X25" s="166">
        <v>0</v>
      </c>
      <c r="Y25" s="4"/>
      <c r="Z25" s="4"/>
      <c r="AA25" s="38">
        <v>0</v>
      </c>
      <c r="AB25" s="166">
        <v>0</v>
      </c>
      <c r="AC25" s="4"/>
      <c r="AD25" s="4"/>
      <c r="AE25" s="38">
        <v>0</v>
      </c>
      <c r="AF25" s="166"/>
      <c r="AG25" s="4"/>
      <c r="AH25" s="4"/>
      <c r="AI25" s="38"/>
      <c r="AJ25" s="166">
        <v>15500</v>
      </c>
      <c r="AK25" s="4"/>
      <c r="AL25" s="4">
        <v>7561</v>
      </c>
      <c r="AM25" s="38">
        <v>6175</v>
      </c>
    </row>
    <row r="26" spans="1:39" ht="15" customHeight="1">
      <c r="A26" s="23"/>
      <c r="B26" s="42"/>
      <c r="C26" s="206" t="s">
        <v>167</v>
      </c>
      <c r="D26" s="137">
        <f>D10+D21</f>
        <v>187867</v>
      </c>
      <c r="E26" s="103">
        <f>E10+E21</f>
        <v>0</v>
      </c>
      <c r="F26" s="103">
        <f>F10+F21</f>
        <v>187460</v>
      </c>
      <c r="G26" s="390">
        <f aca="true" t="shared" si="5" ref="G26:S26">G10+G21</f>
        <v>194356</v>
      </c>
      <c r="H26" s="137">
        <f t="shared" si="5"/>
        <v>67967</v>
      </c>
      <c r="I26" s="103">
        <f t="shared" si="5"/>
        <v>0</v>
      </c>
      <c r="J26" s="103">
        <f t="shared" si="5"/>
        <v>68022</v>
      </c>
      <c r="K26" s="45">
        <f t="shared" si="5"/>
        <v>72575</v>
      </c>
      <c r="L26" s="137">
        <f t="shared" si="5"/>
        <v>12163</v>
      </c>
      <c r="M26" s="103">
        <f t="shared" si="5"/>
        <v>0</v>
      </c>
      <c r="N26" s="103">
        <f t="shared" si="5"/>
        <v>12247</v>
      </c>
      <c r="O26" s="45">
        <f t="shared" si="5"/>
        <v>12133</v>
      </c>
      <c r="P26" s="137">
        <f t="shared" si="5"/>
        <v>9980</v>
      </c>
      <c r="Q26" s="103">
        <f t="shared" si="5"/>
        <v>0</v>
      </c>
      <c r="R26" s="103">
        <f t="shared" si="5"/>
        <v>9398</v>
      </c>
      <c r="S26" s="45">
        <f t="shared" si="5"/>
        <v>9775</v>
      </c>
      <c r="T26" s="137">
        <f aca="true" t="shared" si="6" ref="T26:AM26">T10+T21</f>
        <v>15664</v>
      </c>
      <c r="U26" s="103">
        <f t="shared" si="6"/>
        <v>0</v>
      </c>
      <c r="V26" s="103">
        <f t="shared" si="6"/>
        <v>18485</v>
      </c>
      <c r="W26" s="45">
        <f t="shared" si="6"/>
        <v>28830</v>
      </c>
      <c r="X26" s="137">
        <f t="shared" si="6"/>
        <v>0</v>
      </c>
      <c r="Y26" s="103">
        <f t="shared" si="6"/>
        <v>0</v>
      </c>
      <c r="Z26" s="103">
        <f t="shared" si="6"/>
        <v>10</v>
      </c>
      <c r="AA26" s="45">
        <f t="shared" si="6"/>
        <v>0</v>
      </c>
      <c r="AB26" s="137">
        <f t="shared" si="6"/>
        <v>1813</v>
      </c>
      <c r="AC26" s="103">
        <f t="shared" si="6"/>
        <v>0</v>
      </c>
      <c r="AD26" s="103">
        <f t="shared" si="6"/>
        <v>1352</v>
      </c>
      <c r="AE26" s="45">
        <f t="shared" si="6"/>
        <v>651</v>
      </c>
      <c r="AF26" s="137">
        <f t="shared" si="6"/>
        <v>640</v>
      </c>
      <c r="AG26" s="103">
        <f t="shared" si="6"/>
        <v>0</v>
      </c>
      <c r="AH26" s="103">
        <f t="shared" si="6"/>
        <v>1210</v>
      </c>
      <c r="AI26" s="45">
        <f t="shared" si="6"/>
        <v>571</v>
      </c>
      <c r="AJ26" s="137">
        <f t="shared" si="6"/>
        <v>22992</v>
      </c>
      <c r="AK26" s="103">
        <f t="shared" si="6"/>
        <v>0</v>
      </c>
      <c r="AL26" s="103">
        <f t="shared" si="6"/>
        <v>14772</v>
      </c>
      <c r="AM26" s="45">
        <f t="shared" si="6"/>
        <v>27489</v>
      </c>
    </row>
    <row r="27" spans="1:39" ht="15" customHeight="1">
      <c r="A27" s="43"/>
      <c r="B27" s="36"/>
      <c r="C27" s="382" t="s">
        <v>52</v>
      </c>
      <c r="D27" s="137">
        <f aca="true" t="shared" si="7" ref="D27:AM27">SUM(D28)</f>
        <v>0</v>
      </c>
      <c r="E27" s="103">
        <f t="shared" si="7"/>
        <v>0</v>
      </c>
      <c r="F27" s="103">
        <f t="shared" si="7"/>
        <v>0</v>
      </c>
      <c r="G27" s="390">
        <f t="shared" si="7"/>
        <v>0</v>
      </c>
      <c r="H27" s="137">
        <f t="shared" si="7"/>
        <v>0</v>
      </c>
      <c r="I27" s="103">
        <f t="shared" si="7"/>
        <v>0</v>
      </c>
      <c r="J27" s="103">
        <f t="shared" si="7"/>
        <v>0</v>
      </c>
      <c r="K27" s="45">
        <f t="shared" si="7"/>
        <v>0</v>
      </c>
      <c r="L27" s="137">
        <f t="shared" si="7"/>
        <v>0</v>
      </c>
      <c r="M27" s="103">
        <f t="shared" si="7"/>
        <v>0</v>
      </c>
      <c r="N27" s="103">
        <f t="shared" si="7"/>
        <v>0</v>
      </c>
      <c r="O27" s="45">
        <f t="shared" si="7"/>
        <v>0</v>
      </c>
      <c r="P27" s="137">
        <f t="shared" si="7"/>
        <v>0</v>
      </c>
      <c r="Q27" s="103">
        <f t="shared" si="7"/>
        <v>0</v>
      </c>
      <c r="R27" s="103">
        <f t="shared" si="7"/>
        <v>64</v>
      </c>
      <c r="S27" s="45">
        <f t="shared" si="7"/>
        <v>0</v>
      </c>
      <c r="T27" s="137">
        <f t="shared" si="7"/>
        <v>0</v>
      </c>
      <c r="U27" s="103">
        <f t="shared" si="7"/>
        <v>0</v>
      </c>
      <c r="V27" s="103">
        <f t="shared" si="7"/>
        <v>0</v>
      </c>
      <c r="W27" s="45">
        <f t="shared" si="7"/>
        <v>0</v>
      </c>
      <c r="X27" s="137">
        <f t="shared" si="7"/>
        <v>0</v>
      </c>
      <c r="Y27" s="103">
        <f t="shared" si="7"/>
        <v>0</v>
      </c>
      <c r="Z27" s="103">
        <f t="shared" si="7"/>
        <v>0</v>
      </c>
      <c r="AA27" s="45">
        <f t="shared" si="7"/>
        <v>0</v>
      </c>
      <c r="AB27" s="137">
        <f t="shared" si="7"/>
        <v>0</v>
      </c>
      <c r="AC27" s="103">
        <f t="shared" si="7"/>
        <v>0</v>
      </c>
      <c r="AD27" s="103">
        <f t="shared" si="7"/>
        <v>1906</v>
      </c>
      <c r="AE27" s="45">
        <f t="shared" si="7"/>
        <v>0</v>
      </c>
      <c r="AF27" s="137">
        <f t="shared" si="7"/>
        <v>0</v>
      </c>
      <c r="AG27" s="103">
        <f t="shared" si="7"/>
        <v>0</v>
      </c>
      <c r="AH27" s="103">
        <f t="shared" si="7"/>
        <v>161</v>
      </c>
      <c r="AI27" s="45">
        <f t="shared" si="7"/>
        <v>0</v>
      </c>
      <c r="AJ27" s="137">
        <f t="shared" si="7"/>
        <v>0</v>
      </c>
      <c r="AK27" s="103">
        <f t="shared" si="7"/>
        <v>0</v>
      </c>
      <c r="AL27" s="103">
        <f t="shared" si="7"/>
        <v>2904</v>
      </c>
      <c r="AM27" s="45">
        <f t="shared" si="7"/>
        <v>0</v>
      </c>
    </row>
    <row r="28" spans="1:39" ht="15" customHeight="1">
      <c r="A28" s="3"/>
      <c r="B28" s="37">
        <v>9</v>
      </c>
      <c r="C28" s="384" t="s">
        <v>59</v>
      </c>
      <c r="D28" s="166">
        <v>0</v>
      </c>
      <c r="E28" s="4"/>
      <c r="F28" s="4"/>
      <c r="G28" s="392"/>
      <c r="H28" s="166">
        <v>0</v>
      </c>
      <c r="I28" s="4"/>
      <c r="J28" s="4"/>
      <c r="K28" s="38">
        <v>0</v>
      </c>
      <c r="L28" s="166">
        <v>0</v>
      </c>
      <c r="M28" s="4"/>
      <c r="N28" s="4"/>
      <c r="O28" s="38"/>
      <c r="P28" s="166">
        <v>0</v>
      </c>
      <c r="Q28" s="4"/>
      <c r="R28" s="4">
        <v>64</v>
      </c>
      <c r="S28" s="38">
        <v>0</v>
      </c>
      <c r="T28" s="166">
        <v>0</v>
      </c>
      <c r="U28" s="4"/>
      <c r="V28" s="4"/>
      <c r="W28" s="38">
        <v>0</v>
      </c>
      <c r="X28" s="166">
        <v>0</v>
      </c>
      <c r="Y28" s="4"/>
      <c r="Z28" s="4"/>
      <c r="AA28" s="38">
        <v>0</v>
      </c>
      <c r="AB28" s="166">
        <v>0</v>
      </c>
      <c r="AC28" s="4"/>
      <c r="AD28" s="4">
        <v>1906</v>
      </c>
      <c r="AE28" s="38">
        <v>0</v>
      </c>
      <c r="AF28" s="166">
        <v>0</v>
      </c>
      <c r="AG28" s="4"/>
      <c r="AH28" s="4">
        <v>161</v>
      </c>
      <c r="AI28" s="38">
        <v>0</v>
      </c>
      <c r="AJ28" s="166">
        <v>0</v>
      </c>
      <c r="AK28" s="4"/>
      <c r="AL28" s="4">
        <v>2904</v>
      </c>
      <c r="AM28" s="38"/>
    </row>
    <row r="29" spans="1:39" ht="15" customHeight="1">
      <c r="A29" s="43"/>
      <c r="B29" s="36">
        <v>10</v>
      </c>
      <c r="C29" s="382" t="s">
        <v>138</v>
      </c>
      <c r="D29" s="137">
        <v>0</v>
      </c>
      <c r="E29" s="103">
        <v>0</v>
      </c>
      <c r="F29" s="103">
        <v>0</v>
      </c>
      <c r="G29" s="390">
        <v>0</v>
      </c>
      <c r="H29" s="137">
        <v>0</v>
      </c>
      <c r="I29" s="103"/>
      <c r="J29" s="238"/>
      <c r="K29" s="239">
        <v>0</v>
      </c>
      <c r="L29" s="137">
        <v>0</v>
      </c>
      <c r="M29" s="103"/>
      <c r="N29" s="238"/>
      <c r="O29" s="239">
        <v>0</v>
      </c>
      <c r="P29" s="137">
        <v>0</v>
      </c>
      <c r="Q29" s="103"/>
      <c r="R29" s="238"/>
      <c r="S29" s="239">
        <v>0</v>
      </c>
      <c r="T29" s="137">
        <v>0</v>
      </c>
      <c r="U29" s="103"/>
      <c r="V29" s="238"/>
      <c r="W29" s="239">
        <v>0</v>
      </c>
      <c r="X29" s="137">
        <v>0</v>
      </c>
      <c r="Y29" s="103"/>
      <c r="Z29" s="238"/>
      <c r="AA29" s="239">
        <v>0</v>
      </c>
      <c r="AB29" s="137">
        <v>0</v>
      </c>
      <c r="AC29" s="103"/>
      <c r="AD29" s="238"/>
      <c r="AE29" s="239">
        <v>0</v>
      </c>
      <c r="AF29" s="137">
        <v>0</v>
      </c>
      <c r="AG29" s="103"/>
      <c r="AH29" s="238"/>
      <c r="AI29" s="239">
        <v>0</v>
      </c>
      <c r="AJ29" s="137">
        <v>0</v>
      </c>
      <c r="AK29" s="103"/>
      <c r="AL29" s="238"/>
      <c r="AM29" s="239">
        <v>0</v>
      </c>
    </row>
    <row r="30" spans="1:39" s="22" customFormat="1" ht="12" thickBot="1">
      <c r="A30" s="237"/>
      <c r="B30" s="234"/>
      <c r="C30" s="387"/>
      <c r="D30" s="242"/>
      <c r="E30" s="235"/>
      <c r="F30" s="235"/>
      <c r="G30" s="393"/>
      <c r="H30" s="242"/>
      <c r="I30" s="235"/>
      <c r="J30" s="235"/>
      <c r="K30" s="236"/>
      <c r="L30" s="242"/>
      <c r="M30" s="235"/>
      <c r="N30" s="235"/>
      <c r="O30" s="236"/>
      <c r="P30" s="242"/>
      <c r="Q30" s="235"/>
      <c r="R30" s="235"/>
      <c r="S30" s="236"/>
      <c r="T30" s="242"/>
      <c r="U30" s="235"/>
      <c r="V30" s="235"/>
      <c r="W30" s="236"/>
      <c r="X30" s="242"/>
      <c r="Y30" s="235"/>
      <c r="Z30" s="235"/>
      <c r="AA30" s="236"/>
      <c r="AB30" s="242"/>
      <c r="AC30" s="235"/>
      <c r="AD30" s="235"/>
      <c r="AE30" s="236"/>
      <c r="AF30" s="242"/>
      <c r="AG30" s="235"/>
      <c r="AH30" s="235"/>
      <c r="AI30" s="236"/>
      <c r="AJ30" s="242"/>
      <c r="AK30" s="235"/>
      <c r="AL30" s="235"/>
      <c r="AM30" s="236"/>
    </row>
    <row r="31" spans="1:39" ht="18" customHeight="1" thickBot="1">
      <c r="A31" s="23"/>
      <c r="B31" s="88"/>
      <c r="C31" s="388" t="s">
        <v>179</v>
      </c>
      <c r="D31" s="389">
        <f>D26+D27+D29</f>
        <v>187867</v>
      </c>
      <c r="E31" s="170">
        <f aca="true" t="shared" si="8" ref="E31:AM31">E26+E27+E29</f>
        <v>0</v>
      </c>
      <c r="F31" s="170">
        <f t="shared" si="8"/>
        <v>187460</v>
      </c>
      <c r="G31" s="394">
        <f t="shared" si="8"/>
        <v>194356</v>
      </c>
      <c r="H31" s="389">
        <f t="shared" si="8"/>
        <v>67967</v>
      </c>
      <c r="I31" s="170">
        <f t="shared" si="8"/>
        <v>0</v>
      </c>
      <c r="J31" s="170">
        <f t="shared" si="8"/>
        <v>68022</v>
      </c>
      <c r="K31" s="68">
        <f t="shared" si="8"/>
        <v>72575</v>
      </c>
      <c r="L31" s="389">
        <f t="shared" si="8"/>
        <v>12163</v>
      </c>
      <c r="M31" s="170">
        <f t="shared" si="8"/>
        <v>0</v>
      </c>
      <c r="N31" s="170">
        <f t="shared" si="8"/>
        <v>12247</v>
      </c>
      <c r="O31" s="68">
        <f t="shared" si="8"/>
        <v>12133</v>
      </c>
      <c r="P31" s="389">
        <f t="shared" si="8"/>
        <v>9980</v>
      </c>
      <c r="Q31" s="170">
        <f t="shared" si="8"/>
        <v>0</v>
      </c>
      <c r="R31" s="170">
        <f t="shared" si="8"/>
        <v>9462</v>
      </c>
      <c r="S31" s="68">
        <f t="shared" si="8"/>
        <v>9775</v>
      </c>
      <c r="T31" s="389">
        <f t="shared" si="8"/>
        <v>15664</v>
      </c>
      <c r="U31" s="170">
        <f t="shared" si="8"/>
        <v>0</v>
      </c>
      <c r="V31" s="170">
        <f t="shared" si="8"/>
        <v>18485</v>
      </c>
      <c r="W31" s="68">
        <f t="shared" si="8"/>
        <v>28830</v>
      </c>
      <c r="X31" s="389">
        <f t="shared" si="8"/>
        <v>0</v>
      </c>
      <c r="Y31" s="170">
        <f t="shared" si="8"/>
        <v>0</v>
      </c>
      <c r="Z31" s="170">
        <f t="shared" si="8"/>
        <v>10</v>
      </c>
      <c r="AA31" s="68">
        <f t="shared" si="8"/>
        <v>0</v>
      </c>
      <c r="AB31" s="389">
        <f t="shared" si="8"/>
        <v>1813</v>
      </c>
      <c r="AC31" s="170">
        <f t="shared" si="8"/>
        <v>0</v>
      </c>
      <c r="AD31" s="170">
        <f t="shared" si="8"/>
        <v>3258</v>
      </c>
      <c r="AE31" s="68">
        <f t="shared" si="8"/>
        <v>651</v>
      </c>
      <c r="AF31" s="389">
        <f t="shared" si="8"/>
        <v>640</v>
      </c>
      <c r="AG31" s="170">
        <f t="shared" si="8"/>
        <v>0</v>
      </c>
      <c r="AH31" s="170">
        <f t="shared" si="8"/>
        <v>1371</v>
      </c>
      <c r="AI31" s="68">
        <f t="shared" si="8"/>
        <v>571</v>
      </c>
      <c r="AJ31" s="389">
        <f t="shared" si="8"/>
        <v>22992</v>
      </c>
      <c r="AK31" s="170">
        <f t="shared" si="8"/>
        <v>0</v>
      </c>
      <c r="AL31" s="170">
        <f t="shared" si="8"/>
        <v>17676</v>
      </c>
      <c r="AM31" s="68">
        <f t="shared" si="8"/>
        <v>27489</v>
      </c>
    </row>
    <row r="32" spans="1:3" ht="12.75">
      <c r="A32" s="3"/>
      <c r="B32" s="12"/>
      <c r="C32" s="3"/>
    </row>
    <row r="33" spans="3:39" ht="12.75">
      <c r="C33" s="1" t="s">
        <v>426</v>
      </c>
      <c r="D33" s="6">
        <f>D31</f>
        <v>187867</v>
      </c>
      <c r="E33" s="6">
        <f aca="true" t="shared" si="9" ref="E33:M33">E31</f>
        <v>0</v>
      </c>
      <c r="F33" s="6">
        <f t="shared" si="9"/>
        <v>187460</v>
      </c>
      <c r="G33" s="6">
        <f t="shared" si="9"/>
        <v>194356</v>
      </c>
      <c r="H33" s="6">
        <f t="shared" si="9"/>
        <v>67967</v>
      </c>
      <c r="I33" s="6">
        <f t="shared" si="9"/>
        <v>0</v>
      </c>
      <c r="J33" s="6">
        <f t="shared" si="9"/>
        <v>68022</v>
      </c>
      <c r="K33" s="6">
        <f t="shared" si="9"/>
        <v>72575</v>
      </c>
      <c r="L33" s="6">
        <f t="shared" si="9"/>
        <v>12163</v>
      </c>
      <c r="M33" s="6">
        <f t="shared" si="9"/>
        <v>0</v>
      </c>
      <c r="N33" s="6">
        <f>N31</f>
        <v>12247</v>
      </c>
      <c r="O33" s="6">
        <f aca="true" t="shared" si="10" ref="O33:U33">O31</f>
        <v>12133</v>
      </c>
      <c r="P33" s="6">
        <f t="shared" si="10"/>
        <v>9980</v>
      </c>
      <c r="Q33" s="6">
        <f t="shared" si="10"/>
        <v>0</v>
      </c>
      <c r="R33" s="6">
        <f t="shared" si="10"/>
        <v>9462</v>
      </c>
      <c r="S33" s="6">
        <f t="shared" si="10"/>
        <v>9775</v>
      </c>
      <c r="T33" s="6">
        <f t="shared" si="10"/>
        <v>15664</v>
      </c>
      <c r="U33" s="6">
        <f t="shared" si="10"/>
        <v>0</v>
      </c>
      <c r="V33" s="6">
        <f>V31</f>
        <v>18485</v>
      </c>
      <c r="W33" s="6">
        <f aca="true" t="shared" si="11" ref="W33:AE33">W31</f>
        <v>28830</v>
      </c>
      <c r="X33" s="6">
        <f t="shared" si="11"/>
        <v>0</v>
      </c>
      <c r="Y33" s="6">
        <f t="shared" si="11"/>
        <v>0</v>
      </c>
      <c r="Z33" s="6">
        <f t="shared" si="11"/>
        <v>10</v>
      </c>
      <c r="AA33" s="6">
        <f t="shared" si="11"/>
        <v>0</v>
      </c>
      <c r="AB33" s="6">
        <f t="shared" si="11"/>
        <v>1813</v>
      </c>
      <c r="AC33" s="6">
        <f t="shared" si="11"/>
        <v>0</v>
      </c>
      <c r="AD33" s="6">
        <f t="shared" si="11"/>
        <v>3258</v>
      </c>
      <c r="AE33" s="6">
        <f t="shared" si="11"/>
        <v>651</v>
      </c>
      <c r="AF33" s="6">
        <f>AF31</f>
        <v>640</v>
      </c>
      <c r="AG33" s="6">
        <f aca="true" t="shared" si="12" ref="AG33:AM33">AG31</f>
        <v>0</v>
      </c>
      <c r="AH33" s="6">
        <f t="shared" si="12"/>
        <v>1371</v>
      </c>
      <c r="AI33" s="6">
        <f t="shared" si="12"/>
        <v>571</v>
      </c>
      <c r="AJ33" s="6">
        <f t="shared" si="12"/>
        <v>22992</v>
      </c>
      <c r="AK33" s="6">
        <f t="shared" si="12"/>
        <v>0</v>
      </c>
      <c r="AL33" s="6">
        <f t="shared" si="12"/>
        <v>17676</v>
      </c>
      <c r="AM33" s="6">
        <f t="shared" si="12"/>
        <v>27489</v>
      </c>
    </row>
    <row r="34" spans="3:39" ht="12.75">
      <c r="C34" s="1" t="s">
        <v>427</v>
      </c>
      <c r="D34" s="6">
        <f>'14.Int. Kiad.'!D53</f>
        <v>270365</v>
      </c>
      <c r="E34" s="6">
        <f>'14.Int. Kiad.'!E53</f>
        <v>0</v>
      </c>
      <c r="F34" s="6">
        <f>'14.Int. Kiad.'!F53</f>
        <v>304067</v>
      </c>
      <c r="G34" s="6">
        <f>'14.Int. Kiad.'!G53</f>
        <v>287086</v>
      </c>
      <c r="H34" s="6">
        <f>'14.Int. Kiad.'!H53</f>
        <v>107854</v>
      </c>
      <c r="I34" s="6">
        <f>'14.Int. Kiad.'!I53</f>
        <v>0</v>
      </c>
      <c r="J34" s="6">
        <f>'14.Int. Kiad.'!J53</f>
        <v>122307</v>
      </c>
      <c r="K34" s="6">
        <f>'14.Int. Kiad.'!K53</f>
        <v>106817</v>
      </c>
      <c r="L34" s="6">
        <f>'14.Int. Kiad.'!L53</f>
        <v>25516</v>
      </c>
      <c r="M34" s="6">
        <f>'14.Int. Kiad.'!M53</f>
        <v>0</v>
      </c>
      <c r="N34" s="6">
        <f>'14.Int. Kiad.'!N53</f>
        <v>27403</v>
      </c>
      <c r="O34" s="6">
        <f>'14.Int. Kiad.'!O53</f>
        <v>25213</v>
      </c>
      <c r="P34" s="6">
        <f>'14.Int. Kiad.'!P53</f>
        <v>22828</v>
      </c>
      <c r="Q34" s="6">
        <f>'14.Int. Kiad.'!Q53</f>
        <v>0</v>
      </c>
      <c r="R34" s="6">
        <f>'14.Int. Kiad.'!R53</f>
        <v>25735</v>
      </c>
      <c r="S34" s="6">
        <f>'14.Int. Kiad.'!S53</f>
        <v>22512</v>
      </c>
      <c r="T34" s="6">
        <f>'14.Int. Kiad.'!T53</f>
        <v>28756</v>
      </c>
      <c r="U34" s="6">
        <f>'14.Int. Kiad.'!U53</f>
        <v>0</v>
      </c>
      <c r="V34" s="6">
        <f>'14.Int. Kiad.'!V53</f>
        <v>27768</v>
      </c>
      <c r="W34" s="6">
        <f>'14.Int. Kiad.'!W53</f>
        <v>37615</v>
      </c>
      <c r="X34" s="6">
        <f>'14.Int. Kiad.'!X53</f>
        <v>2962</v>
      </c>
      <c r="Y34" s="6">
        <f>'14.Int. Kiad.'!Y53</f>
        <v>0</v>
      </c>
      <c r="Z34" s="6">
        <f>'14.Int. Kiad.'!Z53</f>
        <v>3373</v>
      </c>
      <c r="AA34" s="6">
        <f>'14.Int. Kiad.'!AA53</f>
        <v>3310</v>
      </c>
      <c r="AB34" s="6">
        <f>'14.Int. Kiad.'!AB53</f>
        <v>1813</v>
      </c>
      <c r="AC34" s="6">
        <f>'14.Int. Kiad.'!AC53</f>
        <v>0</v>
      </c>
      <c r="AD34" s="6">
        <f>'14.Int. Kiad.'!AD53</f>
        <v>985</v>
      </c>
      <c r="AE34" s="6">
        <f>'14.Int. Kiad.'!AE53</f>
        <v>651</v>
      </c>
      <c r="AF34" s="6">
        <f>'14.Int. Kiad.'!AF53</f>
        <v>640</v>
      </c>
      <c r="AG34" s="6">
        <f>'14.Int. Kiad.'!AG53</f>
        <v>0</v>
      </c>
      <c r="AH34" s="6">
        <f>'14.Int. Kiad.'!AH53</f>
        <v>1346</v>
      </c>
      <c r="AI34" s="6">
        <f>'14.Int. Kiad.'!AI53</f>
        <v>571</v>
      </c>
      <c r="AJ34" s="6">
        <f>'14.Int. Kiad.'!AJ53</f>
        <v>22992</v>
      </c>
      <c r="AK34" s="6">
        <f>'14.Int. Kiad.'!AK53</f>
        <v>0</v>
      </c>
      <c r="AL34" s="6">
        <f>'14.Int. Kiad.'!AL53</f>
        <v>18793</v>
      </c>
      <c r="AM34" s="6">
        <f>'14.Int. Kiad.'!AM53</f>
        <v>27489</v>
      </c>
    </row>
    <row r="35" spans="3:39" ht="12.75">
      <c r="C35" s="1" t="s">
        <v>428</v>
      </c>
      <c r="D35" s="6">
        <f>D33-D34</f>
        <v>-82498</v>
      </c>
      <c r="E35" s="6">
        <f aca="true" t="shared" si="13" ref="E35:M35">E33-E34</f>
        <v>0</v>
      </c>
      <c r="F35" s="6">
        <f t="shared" si="13"/>
        <v>-116607</v>
      </c>
      <c r="G35" s="6">
        <f t="shared" si="13"/>
        <v>-92730</v>
      </c>
      <c r="H35" s="6">
        <f t="shared" si="13"/>
        <v>-39887</v>
      </c>
      <c r="I35" s="6">
        <f t="shared" si="13"/>
        <v>0</v>
      </c>
      <c r="J35" s="6">
        <f t="shared" si="13"/>
        <v>-54285</v>
      </c>
      <c r="K35" s="6">
        <f t="shared" si="13"/>
        <v>-34242</v>
      </c>
      <c r="L35" s="6">
        <f t="shared" si="13"/>
        <v>-13353</v>
      </c>
      <c r="M35" s="6">
        <f t="shared" si="13"/>
        <v>0</v>
      </c>
      <c r="N35" s="6">
        <f aca="true" t="shared" si="14" ref="N35:AM35">N33-N34</f>
        <v>-15156</v>
      </c>
      <c r="O35" s="6">
        <f t="shared" si="14"/>
        <v>-13080</v>
      </c>
      <c r="P35" s="6">
        <f t="shared" si="14"/>
        <v>-12848</v>
      </c>
      <c r="Q35" s="6">
        <f t="shared" si="14"/>
        <v>0</v>
      </c>
      <c r="R35" s="6">
        <f t="shared" si="14"/>
        <v>-16273</v>
      </c>
      <c r="S35" s="6">
        <f t="shared" si="14"/>
        <v>-12737</v>
      </c>
      <c r="T35" s="6">
        <f t="shared" si="14"/>
        <v>-13092</v>
      </c>
      <c r="U35" s="6">
        <f t="shared" si="14"/>
        <v>0</v>
      </c>
      <c r="V35" s="6">
        <f t="shared" si="14"/>
        <v>-9283</v>
      </c>
      <c r="W35" s="6">
        <f t="shared" si="14"/>
        <v>-8785</v>
      </c>
      <c r="X35" s="6">
        <f t="shared" si="14"/>
        <v>-2962</v>
      </c>
      <c r="Y35" s="6">
        <f t="shared" si="14"/>
        <v>0</v>
      </c>
      <c r="Z35" s="6">
        <f t="shared" si="14"/>
        <v>-3363</v>
      </c>
      <c r="AA35" s="6">
        <f t="shared" si="14"/>
        <v>-3310</v>
      </c>
      <c r="AB35" s="6">
        <f t="shared" si="14"/>
        <v>0</v>
      </c>
      <c r="AC35" s="6">
        <f t="shared" si="14"/>
        <v>0</v>
      </c>
      <c r="AD35" s="6">
        <f t="shared" si="14"/>
        <v>2273</v>
      </c>
      <c r="AE35" s="6">
        <f t="shared" si="14"/>
        <v>0</v>
      </c>
      <c r="AF35" s="6">
        <f t="shared" si="14"/>
        <v>0</v>
      </c>
      <c r="AG35" s="6">
        <f t="shared" si="14"/>
        <v>0</v>
      </c>
      <c r="AH35" s="6">
        <f t="shared" si="14"/>
        <v>25</v>
      </c>
      <c r="AI35" s="6">
        <f t="shared" si="14"/>
        <v>0</v>
      </c>
      <c r="AJ35" s="6">
        <f t="shared" si="14"/>
        <v>0</v>
      </c>
      <c r="AK35" s="6">
        <f t="shared" si="14"/>
        <v>0</v>
      </c>
      <c r="AL35" s="6">
        <f t="shared" si="14"/>
        <v>-1117</v>
      </c>
      <c r="AM35" s="6">
        <f t="shared" si="14"/>
        <v>0</v>
      </c>
    </row>
  </sheetData>
  <sheetProtection/>
  <mergeCells count="30">
    <mergeCell ref="T6:V6"/>
    <mergeCell ref="W6:W7"/>
    <mergeCell ref="X6:Z6"/>
    <mergeCell ref="AA6:AA7"/>
    <mergeCell ref="AB6:AD6"/>
    <mergeCell ref="AM6:AM7"/>
    <mergeCell ref="AE6:AE7"/>
    <mergeCell ref="AF6:AH6"/>
    <mergeCell ref="AI6:AI7"/>
    <mergeCell ref="AJ6:AL6"/>
    <mergeCell ref="T5:W5"/>
    <mergeCell ref="X5:AA5"/>
    <mergeCell ref="AB5:AE5"/>
    <mergeCell ref="AF5:AI5"/>
    <mergeCell ref="AJ5:AM5"/>
    <mergeCell ref="H6:J6"/>
    <mergeCell ref="K6:K7"/>
    <mergeCell ref="L6:N6"/>
    <mergeCell ref="O6:O7"/>
    <mergeCell ref="P6:R6"/>
    <mergeCell ref="L5:O5"/>
    <mergeCell ref="P5:S5"/>
    <mergeCell ref="H5:K5"/>
    <mergeCell ref="B4:C4"/>
    <mergeCell ref="B5:B7"/>
    <mergeCell ref="C5:C7"/>
    <mergeCell ref="D5:G5"/>
    <mergeCell ref="D6:F6"/>
    <mergeCell ref="G6:G7"/>
    <mergeCell ref="S6:S7"/>
  </mergeCells>
  <printOptions/>
  <pageMargins left="0.7480314960629921" right="0.1968503937007874" top="1.3779527559055118" bottom="0.3937007874015748" header="0.5905511811023623" footer="0"/>
  <pageSetup firstPageNumber="26" useFirstPageNumber="1" horizontalDpi="300" verticalDpi="300" orientation="landscape" paperSize="9" r:id="rId1"/>
  <headerFooter alignWithMargins="0">
    <oddHeader>&amp;L
&amp;"Times New Roman CE,Félkövér"&amp;12Dunavarsány Város Önkormányzata&amp;"Times New Roman CE,Normál"&amp;10
&amp;"Times New Roman CE,Félkövér"&amp;12 2009. évi költségvetése&amp;R&amp;12&amp;P./36.sz. oldal 
&amp;"Times New Roman CE,Félkövér"I./13.sz. melléklet</oddHeader>
  </headerFooter>
  <colBreaks count="2" manualBreakCount="2">
    <brk id="15" min="3" max="30" man="1"/>
    <brk id="27" min="3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3:AQ53"/>
  <sheetViews>
    <sheetView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3" sqref="O23"/>
    </sheetView>
  </sheetViews>
  <sheetFormatPr defaultColWidth="10.625" defaultRowHeight="12.75"/>
  <cols>
    <col min="1" max="1" width="10.625" style="1" customWidth="1"/>
    <col min="2" max="2" width="5.875" style="13" customWidth="1"/>
    <col min="3" max="3" width="40.875" style="1" customWidth="1"/>
    <col min="4" max="4" width="8.625" style="1" customWidth="1"/>
    <col min="5" max="5" width="8.625" style="1" hidden="1" customWidth="1"/>
    <col min="6" max="7" width="8.625" style="1" customWidth="1"/>
    <col min="8" max="8" width="8.50390625" style="1" customWidth="1"/>
    <col min="9" max="9" width="7.50390625" style="1" hidden="1" customWidth="1"/>
    <col min="10" max="11" width="8.625" style="1" customWidth="1"/>
    <col min="12" max="12" width="7.625" style="1" customWidth="1"/>
    <col min="13" max="13" width="7.625" style="1" hidden="1" customWidth="1"/>
    <col min="14" max="14" width="7.125" style="1" customWidth="1"/>
    <col min="15" max="15" width="8.625" style="1" customWidth="1"/>
    <col min="16" max="16" width="7.625" style="1" customWidth="1"/>
    <col min="17" max="17" width="7.625" style="1" hidden="1" customWidth="1"/>
    <col min="18" max="18" width="7.625" style="1" customWidth="1"/>
    <col min="19" max="19" width="8.625" style="1" customWidth="1"/>
    <col min="20" max="20" width="7.625" style="1" customWidth="1"/>
    <col min="21" max="21" width="7.625" style="1" hidden="1" customWidth="1"/>
    <col min="22" max="24" width="7.625" style="1" customWidth="1"/>
    <col min="25" max="25" width="7.625" style="1" hidden="1" customWidth="1"/>
    <col min="26" max="28" width="7.625" style="1" customWidth="1"/>
    <col min="29" max="29" width="7.625" style="1" hidden="1" customWidth="1"/>
    <col min="30" max="32" width="7.625" style="1" customWidth="1"/>
    <col min="33" max="33" width="7.625" style="1" hidden="1" customWidth="1"/>
    <col min="34" max="36" width="7.625" style="1" customWidth="1"/>
    <col min="37" max="37" width="7.625" style="1" hidden="1" customWidth="1"/>
    <col min="38" max="39" width="7.625" style="1" customWidth="1"/>
    <col min="40" max="40" width="2.875" style="1" customWidth="1"/>
    <col min="41" max="16384" width="10.625" style="1" customWidth="1"/>
  </cols>
  <sheetData>
    <row r="3" spans="4:39" ht="15.75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2:39" s="22" customFormat="1" ht="46.5" customHeight="1" thickBot="1">
      <c r="B4" s="453" t="s">
        <v>345</v>
      </c>
      <c r="C4" s="453"/>
      <c r="D4" s="124"/>
      <c r="E4" s="124"/>
      <c r="F4" s="113"/>
      <c r="G4" s="113"/>
      <c r="H4" s="113"/>
      <c r="I4" s="113"/>
      <c r="J4" s="113"/>
      <c r="K4" s="25" t="s">
        <v>349</v>
      </c>
      <c r="L4" s="113"/>
      <c r="M4" s="113"/>
      <c r="N4" s="113"/>
      <c r="O4" s="113"/>
      <c r="P4" s="113"/>
      <c r="Q4" s="113"/>
      <c r="R4" s="113"/>
      <c r="S4" s="25" t="s">
        <v>349</v>
      </c>
      <c r="T4" s="113"/>
      <c r="U4" s="113"/>
      <c r="V4" s="113"/>
      <c r="W4" s="113"/>
      <c r="X4" s="113"/>
      <c r="Y4" s="113"/>
      <c r="Z4" s="113"/>
      <c r="AA4" s="25" t="s">
        <v>349</v>
      </c>
      <c r="AB4" s="113"/>
      <c r="AC4" s="113"/>
      <c r="AD4" s="113"/>
      <c r="AE4" s="25"/>
      <c r="AF4" s="113"/>
      <c r="AG4" s="113"/>
      <c r="AH4" s="113"/>
      <c r="AI4" s="25" t="s">
        <v>349</v>
      </c>
      <c r="AJ4" s="25"/>
      <c r="AK4" s="25"/>
      <c r="AL4" s="113"/>
      <c r="AM4" s="25" t="s">
        <v>349</v>
      </c>
    </row>
    <row r="5" spans="2:39" s="15" customFormat="1" ht="24" customHeight="1">
      <c r="B5" s="472" t="s">
        <v>18</v>
      </c>
      <c r="C5" s="475" t="s">
        <v>79</v>
      </c>
      <c r="D5" s="470" t="s">
        <v>280</v>
      </c>
      <c r="E5" s="471"/>
      <c r="F5" s="471"/>
      <c r="G5" s="482"/>
      <c r="H5" s="470" t="s">
        <v>281</v>
      </c>
      <c r="I5" s="471"/>
      <c r="J5" s="471"/>
      <c r="K5" s="482"/>
      <c r="L5" s="470" t="s">
        <v>282</v>
      </c>
      <c r="M5" s="471"/>
      <c r="N5" s="471"/>
      <c r="O5" s="482"/>
      <c r="P5" s="470" t="s">
        <v>283</v>
      </c>
      <c r="Q5" s="471"/>
      <c r="R5" s="471"/>
      <c r="S5" s="482"/>
      <c r="T5" s="470" t="s">
        <v>284</v>
      </c>
      <c r="U5" s="471"/>
      <c r="V5" s="471"/>
      <c r="W5" s="482"/>
      <c r="X5" s="470" t="s">
        <v>285</v>
      </c>
      <c r="Y5" s="471"/>
      <c r="Z5" s="471"/>
      <c r="AA5" s="482"/>
      <c r="AB5" s="470" t="s">
        <v>175</v>
      </c>
      <c r="AC5" s="471"/>
      <c r="AD5" s="471"/>
      <c r="AE5" s="482"/>
      <c r="AF5" s="470" t="s">
        <v>328</v>
      </c>
      <c r="AG5" s="471"/>
      <c r="AH5" s="471"/>
      <c r="AI5" s="482"/>
      <c r="AJ5" s="470" t="s">
        <v>286</v>
      </c>
      <c r="AK5" s="471"/>
      <c r="AL5" s="471"/>
      <c r="AM5" s="482"/>
    </row>
    <row r="6" spans="2:39" s="15" customFormat="1" ht="18" customHeight="1">
      <c r="B6" s="473"/>
      <c r="C6" s="476"/>
      <c r="D6" s="485" t="s">
        <v>414</v>
      </c>
      <c r="E6" s="486"/>
      <c r="F6" s="487"/>
      <c r="G6" s="488" t="s">
        <v>415</v>
      </c>
      <c r="H6" s="485" t="s">
        <v>414</v>
      </c>
      <c r="I6" s="486"/>
      <c r="J6" s="487"/>
      <c r="K6" s="488" t="s">
        <v>415</v>
      </c>
      <c r="L6" s="485" t="s">
        <v>414</v>
      </c>
      <c r="M6" s="486"/>
      <c r="N6" s="487"/>
      <c r="O6" s="488" t="s">
        <v>415</v>
      </c>
      <c r="P6" s="485" t="s">
        <v>414</v>
      </c>
      <c r="Q6" s="486"/>
      <c r="R6" s="487"/>
      <c r="S6" s="488" t="s">
        <v>415</v>
      </c>
      <c r="T6" s="485" t="s">
        <v>414</v>
      </c>
      <c r="U6" s="486"/>
      <c r="V6" s="487"/>
      <c r="W6" s="488" t="s">
        <v>415</v>
      </c>
      <c r="X6" s="485" t="s">
        <v>414</v>
      </c>
      <c r="Y6" s="486"/>
      <c r="Z6" s="487"/>
      <c r="AA6" s="488" t="s">
        <v>415</v>
      </c>
      <c r="AB6" s="485" t="s">
        <v>414</v>
      </c>
      <c r="AC6" s="486"/>
      <c r="AD6" s="487"/>
      <c r="AE6" s="488" t="s">
        <v>415</v>
      </c>
      <c r="AF6" s="485" t="s">
        <v>414</v>
      </c>
      <c r="AG6" s="486"/>
      <c r="AH6" s="487"/>
      <c r="AI6" s="488" t="s">
        <v>415</v>
      </c>
      <c r="AJ6" s="485" t="s">
        <v>414</v>
      </c>
      <c r="AK6" s="486"/>
      <c r="AL6" s="487"/>
      <c r="AM6" s="488" t="s">
        <v>415</v>
      </c>
    </row>
    <row r="7" spans="2:39" s="26" customFormat="1" ht="21" customHeight="1">
      <c r="B7" s="474"/>
      <c r="C7" s="477"/>
      <c r="D7" s="245" t="s">
        <v>325</v>
      </c>
      <c r="E7" s="197" t="s">
        <v>326</v>
      </c>
      <c r="F7" s="197" t="s">
        <v>350</v>
      </c>
      <c r="G7" s="489"/>
      <c r="H7" s="245" t="s">
        <v>325</v>
      </c>
      <c r="I7" s="197" t="s">
        <v>326</v>
      </c>
      <c r="J7" s="197" t="s">
        <v>350</v>
      </c>
      <c r="K7" s="489"/>
      <c r="L7" s="245" t="s">
        <v>325</v>
      </c>
      <c r="M7" s="197" t="s">
        <v>326</v>
      </c>
      <c r="N7" s="197" t="s">
        <v>350</v>
      </c>
      <c r="O7" s="489"/>
      <c r="P7" s="245" t="s">
        <v>325</v>
      </c>
      <c r="Q7" s="197" t="s">
        <v>326</v>
      </c>
      <c r="R7" s="197" t="s">
        <v>350</v>
      </c>
      <c r="S7" s="489"/>
      <c r="T7" s="245" t="s">
        <v>325</v>
      </c>
      <c r="U7" s="197" t="s">
        <v>326</v>
      </c>
      <c r="V7" s="197" t="s">
        <v>350</v>
      </c>
      <c r="W7" s="489"/>
      <c r="X7" s="245" t="s">
        <v>325</v>
      </c>
      <c r="Y7" s="197" t="s">
        <v>326</v>
      </c>
      <c r="Z7" s="197" t="s">
        <v>350</v>
      </c>
      <c r="AA7" s="489"/>
      <c r="AB7" s="245" t="s">
        <v>325</v>
      </c>
      <c r="AC7" s="197" t="s">
        <v>326</v>
      </c>
      <c r="AD7" s="197" t="s">
        <v>350</v>
      </c>
      <c r="AE7" s="489"/>
      <c r="AF7" s="245" t="s">
        <v>325</v>
      </c>
      <c r="AG7" s="197" t="s">
        <v>326</v>
      </c>
      <c r="AH7" s="197" t="s">
        <v>350</v>
      </c>
      <c r="AI7" s="489"/>
      <c r="AJ7" s="245" t="s">
        <v>325</v>
      </c>
      <c r="AK7" s="197" t="s">
        <v>326</v>
      </c>
      <c r="AL7" s="197" t="s">
        <v>350</v>
      </c>
      <c r="AM7" s="489"/>
    </row>
    <row r="8" spans="2:39" s="116" customFormat="1" ht="12" thickBot="1">
      <c r="B8" s="114">
        <v>1</v>
      </c>
      <c r="C8" s="117">
        <v>2</v>
      </c>
      <c r="D8" s="198">
        <v>3</v>
      </c>
      <c r="E8" s="115">
        <v>4</v>
      </c>
      <c r="F8" s="115">
        <v>5</v>
      </c>
      <c r="G8" s="117">
        <v>6</v>
      </c>
      <c r="H8" s="198">
        <v>7</v>
      </c>
      <c r="I8" s="115">
        <v>8</v>
      </c>
      <c r="J8" s="115">
        <v>9</v>
      </c>
      <c r="K8" s="117">
        <v>10</v>
      </c>
      <c r="L8" s="198">
        <v>11</v>
      </c>
      <c r="M8" s="115">
        <v>12</v>
      </c>
      <c r="N8" s="115">
        <v>13</v>
      </c>
      <c r="O8" s="117">
        <v>14</v>
      </c>
      <c r="P8" s="198">
        <v>15</v>
      </c>
      <c r="Q8" s="115">
        <v>16</v>
      </c>
      <c r="R8" s="115">
        <v>17</v>
      </c>
      <c r="S8" s="117">
        <v>18</v>
      </c>
      <c r="T8" s="198">
        <v>19</v>
      </c>
      <c r="U8" s="115">
        <v>20</v>
      </c>
      <c r="V8" s="115">
        <v>21</v>
      </c>
      <c r="W8" s="117">
        <v>22</v>
      </c>
      <c r="X8" s="198">
        <v>23</v>
      </c>
      <c r="Y8" s="115">
        <v>24</v>
      </c>
      <c r="Z8" s="115">
        <v>25</v>
      </c>
      <c r="AA8" s="117">
        <v>26</v>
      </c>
      <c r="AB8" s="198">
        <v>27</v>
      </c>
      <c r="AC8" s="115">
        <v>28</v>
      </c>
      <c r="AD8" s="115">
        <v>29</v>
      </c>
      <c r="AE8" s="117">
        <v>30</v>
      </c>
      <c r="AF8" s="198">
        <v>31</v>
      </c>
      <c r="AG8" s="115">
        <v>32</v>
      </c>
      <c r="AH8" s="115">
        <v>33</v>
      </c>
      <c r="AI8" s="117">
        <v>34</v>
      </c>
      <c r="AJ8" s="198">
        <v>35</v>
      </c>
      <c r="AK8" s="115">
        <v>36</v>
      </c>
      <c r="AL8" s="115">
        <v>37</v>
      </c>
      <c r="AM8" s="117">
        <v>38</v>
      </c>
    </row>
    <row r="9" spans="2:39" s="75" customFormat="1" ht="11.25">
      <c r="B9" s="87"/>
      <c r="C9" s="202"/>
      <c r="D9" s="326"/>
      <c r="E9" s="327"/>
      <c r="F9" s="327"/>
      <c r="G9" s="328"/>
      <c r="H9" s="326"/>
      <c r="I9" s="327"/>
      <c r="J9" s="327"/>
      <c r="K9" s="328"/>
      <c r="L9" s="326"/>
      <c r="M9" s="327"/>
      <c r="N9" s="327"/>
      <c r="O9" s="328"/>
      <c r="P9" s="326"/>
      <c r="Q9" s="327"/>
      <c r="R9" s="327"/>
      <c r="S9" s="328"/>
      <c r="T9" s="326"/>
      <c r="U9" s="327"/>
      <c r="V9" s="327"/>
      <c r="W9" s="328"/>
      <c r="X9" s="326"/>
      <c r="Y9" s="327"/>
      <c r="Z9" s="327"/>
      <c r="AA9" s="328"/>
      <c r="AB9" s="326"/>
      <c r="AC9" s="327"/>
      <c r="AD9" s="327"/>
      <c r="AE9" s="328"/>
      <c r="AF9" s="326"/>
      <c r="AG9" s="327"/>
      <c r="AH9" s="327"/>
      <c r="AI9" s="328"/>
      <c r="AJ9" s="326"/>
      <c r="AK9" s="327"/>
      <c r="AL9" s="327"/>
      <c r="AM9" s="328"/>
    </row>
    <row r="10" spans="1:39" s="122" customFormat="1" ht="15" customHeight="1">
      <c r="A10" s="50"/>
      <c r="B10" s="65"/>
      <c r="C10" s="395" t="s">
        <v>121</v>
      </c>
      <c r="D10" s="167">
        <f aca="true" t="shared" si="0" ref="D10:AM10">D11+D14</f>
        <v>0</v>
      </c>
      <c r="E10" s="157">
        <f t="shared" si="0"/>
        <v>0</v>
      </c>
      <c r="F10" s="157">
        <f t="shared" si="0"/>
        <v>0</v>
      </c>
      <c r="G10" s="372">
        <f t="shared" si="0"/>
        <v>0</v>
      </c>
      <c r="H10" s="167">
        <f t="shared" si="0"/>
        <v>0</v>
      </c>
      <c r="I10" s="157">
        <f t="shared" si="0"/>
        <v>0</v>
      </c>
      <c r="J10" s="157">
        <f t="shared" si="0"/>
        <v>0</v>
      </c>
      <c r="K10" s="372">
        <f t="shared" si="0"/>
        <v>0</v>
      </c>
      <c r="L10" s="167">
        <f t="shared" si="0"/>
        <v>0</v>
      </c>
      <c r="M10" s="157">
        <f t="shared" si="0"/>
        <v>0</v>
      </c>
      <c r="N10" s="157">
        <f t="shared" si="0"/>
        <v>0</v>
      </c>
      <c r="O10" s="372">
        <f t="shared" si="0"/>
        <v>0</v>
      </c>
      <c r="P10" s="167">
        <f t="shared" si="0"/>
        <v>0</v>
      </c>
      <c r="Q10" s="157">
        <f t="shared" si="0"/>
        <v>0</v>
      </c>
      <c r="R10" s="157">
        <f t="shared" si="0"/>
        <v>0</v>
      </c>
      <c r="S10" s="372">
        <f t="shared" si="0"/>
        <v>0</v>
      </c>
      <c r="T10" s="167">
        <f t="shared" si="0"/>
        <v>0</v>
      </c>
      <c r="U10" s="157">
        <f t="shared" si="0"/>
        <v>0</v>
      </c>
      <c r="V10" s="157">
        <f t="shared" si="0"/>
        <v>0</v>
      </c>
      <c r="W10" s="372">
        <f t="shared" si="0"/>
        <v>0</v>
      </c>
      <c r="X10" s="167">
        <f t="shared" si="0"/>
        <v>0</v>
      </c>
      <c r="Y10" s="157">
        <f t="shared" si="0"/>
        <v>0</v>
      </c>
      <c r="Z10" s="157">
        <f t="shared" si="0"/>
        <v>0</v>
      </c>
      <c r="AA10" s="372">
        <f t="shared" si="0"/>
        <v>0</v>
      </c>
      <c r="AB10" s="167">
        <f t="shared" si="0"/>
        <v>672</v>
      </c>
      <c r="AC10" s="157">
        <f t="shared" si="0"/>
        <v>0</v>
      </c>
      <c r="AD10" s="157">
        <f t="shared" si="0"/>
        <v>834</v>
      </c>
      <c r="AE10" s="372">
        <f t="shared" si="0"/>
        <v>0</v>
      </c>
      <c r="AF10" s="167">
        <f t="shared" si="0"/>
        <v>0</v>
      </c>
      <c r="AG10" s="157">
        <f t="shared" si="0"/>
        <v>0</v>
      </c>
      <c r="AH10" s="157">
        <f t="shared" si="0"/>
        <v>0</v>
      </c>
      <c r="AI10" s="372">
        <f t="shared" si="0"/>
        <v>0</v>
      </c>
      <c r="AJ10" s="167">
        <f t="shared" si="0"/>
        <v>11000</v>
      </c>
      <c r="AK10" s="157">
        <f t="shared" si="0"/>
        <v>0</v>
      </c>
      <c r="AL10" s="157">
        <f t="shared" si="0"/>
        <v>1267</v>
      </c>
      <c r="AM10" s="372">
        <f t="shared" si="0"/>
        <v>4440</v>
      </c>
    </row>
    <row r="11" spans="2:39" s="27" customFormat="1" ht="15" customHeight="1">
      <c r="B11" s="52">
        <v>1</v>
      </c>
      <c r="C11" s="396" t="s">
        <v>54</v>
      </c>
      <c r="D11" s="348">
        <f aca="true" t="shared" si="1" ref="D11:AM11">SUM(D12:D13)</f>
        <v>0</v>
      </c>
      <c r="E11" s="189">
        <f t="shared" si="1"/>
        <v>0</v>
      </c>
      <c r="F11" s="189">
        <f t="shared" si="1"/>
        <v>0</v>
      </c>
      <c r="G11" s="373">
        <f t="shared" si="1"/>
        <v>0</v>
      </c>
      <c r="H11" s="348">
        <f t="shared" si="1"/>
        <v>0</v>
      </c>
      <c r="I11" s="189">
        <f t="shared" si="1"/>
        <v>0</v>
      </c>
      <c r="J11" s="189">
        <f t="shared" si="1"/>
        <v>0</v>
      </c>
      <c r="K11" s="373">
        <f t="shared" si="1"/>
        <v>0</v>
      </c>
      <c r="L11" s="348">
        <f t="shared" si="1"/>
        <v>0</v>
      </c>
      <c r="M11" s="189">
        <f t="shared" si="1"/>
        <v>0</v>
      </c>
      <c r="N11" s="189">
        <f t="shared" si="1"/>
        <v>0</v>
      </c>
      <c r="O11" s="373">
        <f t="shared" si="1"/>
        <v>0</v>
      </c>
      <c r="P11" s="348">
        <f t="shared" si="1"/>
        <v>0</v>
      </c>
      <c r="Q11" s="189">
        <f t="shared" si="1"/>
        <v>0</v>
      </c>
      <c r="R11" s="189">
        <f t="shared" si="1"/>
        <v>0</v>
      </c>
      <c r="S11" s="373">
        <f t="shared" si="1"/>
        <v>0</v>
      </c>
      <c r="T11" s="348">
        <f t="shared" si="1"/>
        <v>0</v>
      </c>
      <c r="U11" s="189">
        <f t="shared" si="1"/>
        <v>0</v>
      </c>
      <c r="V11" s="189">
        <f t="shared" si="1"/>
        <v>0</v>
      </c>
      <c r="W11" s="373">
        <f t="shared" si="1"/>
        <v>0</v>
      </c>
      <c r="X11" s="348">
        <f t="shared" si="1"/>
        <v>0</v>
      </c>
      <c r="Y11" s="189">
        <f t="shared" si="1"/>
        <v>0</v>
      </c>
      <c r="Z11" s="189">
        <f t="shared" si="1"/>
        <v>0</v>
      </c>
      <c r="AA11" s="373">
        <f t="shared" si="1"/>
        <v>0</v>
      </c>
      <c r="AB11" s="348">
        <f t="shared" si="1"/>
        <v>560</v>
      </c>
      <c r="AC11" s="189">
        <f t="shared" si="1"/>
        <v>0</v>
      </c>
      <c r="AD11" s="189">
        <f t="shared" si="1"/>
        <v>727</v>
      </c>
      <c r="AE11" s="373">
        <f t="shared" si="1"/>
        <v>0</v>
      </c>
      <c r="AF11" s="348">
        <f t="shared" si="1"/>
        <v>0</v>
      </c>
      <c r="AG11" s="189">
        <f t="shared" si="1"/>
        <v>0</v>
      </c>
      <c r="AH11" s="189">
        <f t="shared" si="1"/>
        <v>0</v>
      </c>
      <c r="AI11" s="373">
        <f t="shared" si="1"/>
        <v>0</v>
      </c>
      <c r="AJ11" s="348">
        <f t="shared" si="1"/>
        <v>9167</v>
      </c>
      <c r="AK11" s="189">
        <f t="shared" si="1"/>
        <v>0</v>
      </c>
      <c r="AL11" s="189">
        <f t="shared" si="1"/>
        <v>1056</v>
      </c>
      <c r="AM11" s="373">
        <f t="shared" si="1"/>
        <v>3700</v>
      </c>
    </row>
    <row r="12" spans="1:39" s="122" customFormat="1" ht="12.75">
      <c r="A12" s="27"/>
      <c r="B12" s="52"/>
      <c r="C12" s="125" t="s">
        <v>70</v>
      </c>
      <c r="D12" s="168"/>
      <c r="E12" s="158"/>
      <c r="F12" s="158"/>
      <c r="G12" s="53"/>
      <c r="H12" s="168"/>
      <c r="I12" s="158"/>
      <c r="J12" s="158"/>
      <c r="K12" s="53"/>
      <c r="L12" s="168"/>
      <c r="M12" s="158"/>
      <c r="N12" s="158"/>
      <c r="O12" s="53"/>
      <c r="P12" s="168"/>
      <c r="Q12" s="158"/>
      <c r="R12" s="158"/>
      <c r="S12" s="53"/>
      <c r="T12" s="168"/>
      <c r="U12" s="158"/>
      <c r="V12" s="158"/>
      <c r="W12" s="53"/>
      <c r="X12" s="168"/>
      <c r="Y12" s="158"/>
      <c r="Z12" s="158"/>
      <c r="AA12" s="53">
        <v>0</v>
      </c>
      <c r="AB12" s="168"/>
      <c r="AC12" s="158"/>
      <c r="AD12" s="158"/>
      <c r="AE12" s="53"/>
      <c r="AF12" s="168"/>
      <c r="AG12" s="158"/>
      <c r="AH12" s="158"/>
      <c r="AI12" s="53"/>
      <c r="AJ12" s="168"/>
      <c r="AK12" s="158"/>
      <c r="AL12" s="158"/>
      <c r="AM12" s="53"/>
    </row>
    <row r="13" spans="2:43" s="27" customFormat="1" ht="12.75">
      <c r="B13" s="52"/>
      <c r="C13" s="125" t="s">
        <v>71</v>
      </c>
      <c r="D13" s="168"/>
      <c r="E13" s="158"/>
      <c r="F13" s="158"/>
      <c r="G13" s="53"/>
      <c r="H13" s="168"/>
      <c r="I13" s="158"/>
      <c r="J13" s="158"/>
      <c r="K13" s="53"/>
      <c r="L13" s="168"/>
      <c r="M13" s="158"/>
      <c r="N13" s="158"/>
      <c r="O13" s="53"/>
      <c r="P13" s="168"/>
      <c r="Q13" s="158"/>
      <c r="R13" s="158"/>
      <c r="S13" s="53"/>
      <c r="T13" s="168"/>
      <c r="U13" s="158"/>
      <c r="V13" s="158"/>
      <c r="W13" s="53"/>
      <c r="X13" s="168"/>
      <c r="Y13" s="158"/>
      <c r="Z13" s="158"/>
      <c r="AA13" s="53">
        <v>0</v>
      </c>
      <c r="AB13" s="168">
        <v>560</v>
      </c>
      <c r="AC13" s="158"/>
      <c r="AD13" s="158">
        <v>727</v>
      </c>
      <c r="AE13" s="53"/>
      <c r="AF13" s="168"/>
      <c r="AG13" s="158"/>
      <c r="AH13" s="158"/>
      <c r="AI13" s="53"/>
      <c r="AJ13" s="168">
        <v>9167</v>
      </c>
      <c r="AK13" s="158"/>
      <c r="AL13" s="158">
        <v>1056</v>
      </c>
      <c r="AM13" s="53">
        <v>3700</v>
      </c>
      <c r="AO13" s="85"/>
      <c r="AP13" s="85"/>
      <c r="AQ13" s="85"/>
    </row>
    <row r="14" spans="2:43" s="27" customFormat="1" ht="15" customHeight="1">
      <c r="B14" s="52">
        <v>2</v>
      </c>
      <c r="C14" s="396" t="s">
        <v>120</v>
      </c>
      <c r="D14" s="168"/>
      <c r="E14" s="158"/>
      <c r="F14" s="158"/>
      <c r="G14" s="53"/>
      <c r="H14" s="168"/>
      <c r="I14" s="158"/>
      <c r="J14" s="158"/>
      <c r="K14" s="53"/>
      <c r="L14" s="168"/>
      <c r="M14" s="158"/>
      <c r="N14" s="158"/>
      <c r="O14" s="53"/>
      <c r="P14" s="168"/>
      <c r="Q14" s="158"/>
      <c r="R14" s="158"/>
      <c r="S14" s="53"/>
      <c r="T14" s="168"/>
      <c r="U14" s="158"/>
      <c r="V14" s="158"/>
      <c r="W14" s="53"/>
      <c r="X14" s="168"/>
      <c r="Y14" s="158"/>
      <c r="Z14" s="158"/>
      <c r="AA14" s="53">
        <v>0</v>
      </c>
      <c r="AB14" s="168">
        <v>112</v>
      </c>
      <c r="AC14" s="158"/>
      <c r="AD14" s="158">
        <v>107</v>
      </c>
      <c r="AE14" s="53"/>
      <c r="AF14" s="168"/>
      <c r="AG14" s="158"/>
      <c r="AH14" s="158"/>
      <c r="AI14" s="53"/>
      <c r="AJ14" s="168">
        <v>1833</v>
      </c>
      <c r="AK14" s="158"/>
      <c r="AL14" s="158">
        <v>211</v>
      </c>
      <c r="AM14" s="53">
        <v>740</v>
      </c>
      <c r="AO14" s="85"/>
      <c r="AP14" s="85"/>
      <c r="AQ14" s="85"/>
    </row>
    <row r="15" spans="1:43" s="27" customFormat="1" ht="15" customHeight="1">
      <c r="A15" s="50"/>
      <c r="B15" s="65"/>
      <c r="C15" s="395" t="s">
        <v>122</v>
      </c>
      <c r="D15" s="167">
        <f>D16+D17+D18+D21</f>
        <v>0</v>
      </c>
      <c r="E15" s="157">
        <f aca="true" t="shared" si="2" ref="E15:P15">E16+E17+E18+E21</f>
        <v>0</v>
      </c>
      <c r="F15" s="157">
        <f t="shared" si="2"/>
        <v>4170</v>
      </c>
      <c r="G15" s="372">
        <f t="shared" si="2"/>
        <v>0</v>
      </c>
      <c r="H15" s="167">
        <f t="shared" si="2"/>
        <v>0</v>
      </c>
      <c r="I15" s="157">
        <f t="shared" si="2"/>
        <v>0</v>
      </c>
      <c r="J15" s="157">
        <f t="shared" si="2"/>
        <v>1011</v>
      </c>
      <c r="K15" s="372">
        <f t="shared" si="2"/>
        <v>0</v>
      </c>
      <c r="L15" s="167">
        <f t="shared" si="2"/>
        <v>0</v>
      </c>
      <c r="M15" s="157">
        <f t="shared" si="2"/>
        <v>0</v>
      </c>
      <c r="N15" s="157">
        <f t="shared" si="2"/>
        <v>231</v>
      </c>
      <c r="O15" s="372">
        <f t="shared" si="2"/>
        <v>0</v>
      </c>
      <c r="P15" s="167">
        <f t="shared" si="2"/>
        <v>0</v>
      </c>
      <c r="Q15" s="157">
        <f aca="true" t="shared" si="3" ref="Q15:AM15">Q16+Q17+Q18+Q21</f>
        <v>0</v>
      </c>
      <c r="R15" s="157">
        <f t="shared" si="3"/>
        <v>421</v>
      </c>
      <c r="S15" s="372">
        <f t="shared" si="3"/>
        <v>0</v>
      </c>
      <c r="T15" s="167">
        <f t="shared" si="3"/>
        <v>0</v>
      </c>
      <c r="U15" s="157">
        <f t="shared" si="3"/>
        <v>0</v>
      </c>
      <c r="V15" s="157">
        <f t="shared" si="3"/>
        <v>226</v>
      </c>
      <c r="W15" s="372">
        <f t="shared" si="3"/>
        <v>0</v>
      </c>
      <c r="X15" s="167">
        <f t="shared" si="3"/>
        <v>0</v>
      </c>
      <c r="Y15" s="157">
        <f t="shared" si="3"/>
        <v>0</v>
      </c>
      <c r="Z15" s="157">
        <f t="shared" si="3"/>
        <v>0</v>
      </c>
      <c r="AA15" s="372">
        <f t="shared" si="3"/>
        <v>0</v>
      </c>
      <c r="AB15" s="167">
        <f t="shared" si="3"/>
        <v>0</v>
      </c>
      <c r="AC15" s="157">
        <f t="shared" si="3"/>
        <v>0</v>
      </c>
      <c r="AD15" s="157">
        <f t="shared" si="3"/>
        <v>0</v>
      </c>
      <c r="AE15" s="372">
        <f t="shared" si="3"/>
        <v>0</v>
      </c>
      <c r="AF15" s="167">
        <f t="shared" si="3"/>
        <v>0</v>
      </c>
      <c r="AG15" s="157">
        <f t="shared" si="3"/>
        <v>0</v>
      </c>
      <c r="AH15" s="157">
        <f t="shared" si="3"/>
        <v>0</v>
      </c>
      <c r="AI15" s="372">
        <f t="shared" si="3"/>
        <v>0</v>
      </c>
      <c r="AJ15" s="167">
        <f t="shared" si="3"/>
        <v>4500</v>
      </c>
      <c r="AK15" s="157">
        <f t="shared" si="3"/>
        <v>0</v>
      </c>
      <c r="AL15" s="157">
        <f t="shared" si="3"/>
        <v>2353</v>
      </c>
      <c r="AM15" s="372">
        <f t="shared" si="3"/>
        <v>5000</v>
      </c>
      <c r="AO15" s="85"/>
      <c r="AP15" s="85"/>
      <c r="AQ15" s="85"/>
    </row>
    <row r="16" spans="2:43" s="27" customFormat="1" ht="15" customHeight="1">
      <c r="B16" s="52">
        <v>3</v>
      </c>
      <c r="C16" s="396" t="s">
        <v>61</v>
      </c>
      <c r="D16" s="168"/>
      <c r="E16" s="158"/>
      <c r="F16" s="158"/>
      <c r="G16" s="53">
        <v>0</v>
      </c>
      <c r="H16" s="168"/>
      <c r="I16" s="158"/>
      <c r="J16" s="158"/>
      <c r="K16" s="53"/>
      <c r="L16" s="168"/>
      <c r="M16" s="158"/>
      <c r="N16" s="158"/>
      <c r="O16" s="53"/>
      <c r="P16" s="168"/>
      <c r="Q16" s="158"/>
      <c r="R16" s="158"/>
      <c r="S16" s="53"/>
      <c r="T16" s="168"/>
      <c r="U16" s="158"/>
      <c r="V16" s="158"/>
      <c r="W16" s="53"/>
      <c r="X16" s="168"/>
      <c r="Y16" s="158"/>
      <c r="Z16" s="158"/>
      <c r="AA16" s="53">
        <v>0</v>
      </c>
      <c r="AB16" s="168"/>
      <c r="AC16" s="158"/>
      <c r="AD16" s="158"/>
      <c r="AE16" s="53"/>
      <c r="AF16" s="168"/>
      <c r="AG16" s="158"/>
      <c r="AH16" s="158"/>
      <c r="AI16" s="53"/>
      <c r="AJ16" s="168"/>
      <c r="AK16" s="158"/>
      <c r="AL16" s="158"/>
      <c r="AM16" s="53"/>
      <c r="AO16" s="85"/>
      <c r="AP16" s="85"/>
      <c r="AQ16" s="85"/>
    </row>
    <row r="17" spans="2:43" s="27" customFormat="1" ht="15" customHeight="1">
      <c r="B17" s="52"/>
      <c r="C17" s="396" t="s">
        <v>430</v>
      </c>
      <c r="D17" s="168"/>
      <c r="E17" s="158"/>
      <c r="F17" s="158"/>
      <c r="G17" s="53"/>
      <c r="H17" s="168"/>
      <c r="I17" s="158"/>
      <c r="J17" s="158"/>
      <c r="K17" s="53"/>
      <c r="L17" s="168"/>
      <c r="M17" s="158"/>
      <c r="N17" s="158"/>
      <c r="O17" s="53"/>
      <c r="P17" s="168"/>
      <c r="Q17" s="158"/>
      <c r="R17" s="158"/>
      <c r="S17" s="53"/>
      <c r="T17" s="168"/>
      <c r="U17" s="158"/>
      <c r="V17" s="158"/>
      <c r="W17" s="53"/>
      <c r="X17" s="168"/>
      <c r="Y17" s="158"/>
      <c r="Z17" s="158"/>
      <c r="AA17" s="53"/>
      <c r="AB17" s="168"/>
      <c r="AC17" s="158"/>
      <c r="AD17" s="158"/>
      <c r="AE17" s="53"/>
      <c r="AF17" s="168"/>
      <c r="AG17" s="158"/>
      <c r="AH17" s="158"/>
      <c r="AI17" s="53"/>
      <c r="AJ17" s="168">
        <v>3750</v>
      </c>
      <c r="AK17" s="158"/>
      <c r="AL17" s="158">
        <v>1961</v>
      </c>
      <c r="AM17" s="53">
        <v>4166</v>
      </c>
      <c r="AO17" s="85"/>
      <c r="AP17" s="85"/>
      <c r="AQ17" s="85"/>
    </row>
    <row r="18" spans="1:39" s="147" customFormat="1" ht="15" customHeight="1">
      <c r="A18" s="27"/>
      <c r="B18" s="52">
        <v>4</v>
      </c>
      <c r="C18" s="396" t="s">
        <v>318</v>
      </c>
      <c r="D18" s="330">
        <f>SUM(D19:D20)</f>
        <v>0</v>
      </c>
      <c r="E18" s="195">
        <f aca="true" t="shared" si="4" ref="E18:R18">SUM(E19:E20)</f>
        <v>0</v>
      </c>
      <c r="F18" s="195">
        <f t="shared" si="4"/>
        <v>3475</v>
      </c>
      <c r="G18" s="366">
        <f t="shared" si="4"/>
        <v>0</v>
      </c>
      <c r="H18" s="330">
        <f t="shared" si="4"/>
        <v>0</v>
      </c>
      <c r="I18" s="195">
        <f t="shared" si="4"/>
        <v>0</v>
      </c>
      <c r="J18" s="195">
        <f t="shared" si="4"/>
        <v>843</v>
      </c>
      <c r="K18" s="366">
        <f t="shared" si="4"/>
        <v>0</v>
      </c>
      <c r="L18" s="330">
        <f t="shared" si="4"/>
        <v>0</v>
      </c>
      <c r="M18" s="195">
        <f t="shared" si="4"/>
        <v>0</v>
      </c>
      <c r="N18" s="195">
        <f t="shared" si="4"/>
        <v>192</v>
      </c>
      <c r="O18" s="366">
        <f t="shared" si="4"/>
        <v>0</v>
      </c>
      <c r="P18" s="330">
        <f t="shared" si="4"/>
        <v>0</v>
      </c>
      <c r="Q18" s="195">
        <f t="shared" si="4"/>
        <v>0</v>
      </c>
      <c r="R18" s="195">
        <f t="shared" si="4"/>
        <v>351</v>
      </c>
      <c r="S18" s="366">
        <f aca="true" t="shared" si="5" ref="S18:AM18">SUM(S19:S20)</f>
        <v>0</v>
      </c>
      <c r="T18" s="330">
        <f t="shared" si="5"/>
        <v>0</v>
      </c>
      <c r="U18" s="195">
        <f t="shared" si="5"/>
        <v>0</v>
      </c>
      <c r="V18" s="195">
        <f t="shared" si="5"/>
        <v>188</v>
      </c>
      <c r="W18" s="366">
        <f t="shared" si="5"/>
        <v>0</v>
      </c>
      <c r="X18" s="330">
        <f t="shared" si="5"/>
        <v>0</v>
      </c>
      <c r="Y18" s="195">
        <f t="shared" si="5"/>
        <v>0</v>
      </c>
      <c r="Z18" s="195">
        <f t="shared" si="5"/>
        <v>0</v>
      </c>
      <c r="AA18" s="366">
        <f t="shared" si="5"/>
        <v>0</v>
      </c>
      <c r="AB18" s="330">
        <f t="shared" si="5"/>
        <v>0</v>
      </c>
      <c r="AC18" s="195">
        <f t="shared" si="5"/>
        <v>0</v>
      </c>
      <c r="AD18" s="195">
        <f t="shared" si="5"/>
        <v>0</v>
      </c>
      <c r="AE18" s="366">
        <f t="shared" si="5"/>
        <v>0</v>
      </c>
      <c r="AF18" s="330">
        <f t="shared" si="5"/>
        <v>0</v>
      </c>
      <c r="AG18" s="195">
        <f t="shared" si="5"/>
        <v>0</v>
      </c>
      <c r="AH18" s="195">
        <f t="shared" si="5"/>
        <v>0</v>
      </c>
      <c r="AI18" s="366">
        <f t="shared" si="5"/>
        <v>0</v>
      </c>
      <c r="AJ18" s="330">
        <f t="shared" si="5"/>
        <v>0</v>
      </c>
      <c r="AK18" s="195">
        <f t="shared" si="5"/>
        <v>0</v>
      </c>
      <c r="AL18" s="195">
        <f t="shared" si="5"/>
        <v>0</v>
      </c>
      <c r="AM18" s="366">
        <f t="shared" si="5"/>
        <v>0</v>
      </c>
    </row>
    <row r="19" spans="1:43" s="43" customFormat="1" ht="12.75">
      <c r="A19" s="27"/>
      <c r="B19" s="155"/>
      <c r="C19" s="125" t="s">
        <v>319</v>
      </c>
      <c r="D19" s="168"/>
      <c r="E19" s="158"/>
      <c r="F19" s="158">
        <v>1339</v>
      </c>
      <c r="G19" s="53">
        <v>0</v>
      </c>
      <c r="H19" s="168"/>
      <c r="I19" s="158"/>
      <c r="J19" s="158"/>
      <c r="K19" s="53"/>
      <c r="L19" s="168"/>
      <c r="M19" s="158"/>
      <c r="N19" s="158">
        <v>91</v>
      </c>
      <c r="O19" s="53"/>
      <c r="P19" s="168"/>
      <c r="Q19" s="158"/>
      <c r="R19" s="158">
        <v>214</v>
      </c>
      <c r="S19" s="53"/>
      <c r="T19" s="168"/>
      <c r="U19" s="158"/>
      <c r="V19" s="158">
        <v>80</v>
      </c>
      <c r="W19" s="53"/>
      <c r="X19" s="168"/>
      <c r="Y19" s="158"/>
      <c r="Z19" s="158"/>
      <c r="AA19" s="53"/>
      <c r="AB19" s="168"/>
      <c r="AC19" s="158"/>
      <c r="AD19" s="158"/>
      <c r="AE19" s="53"/>
      <c r="AF19" s="168"/>
      <c r="AG19" s="158"/>
      <c r="AH19" s="158"/>
      <c r="AI19" s="53"/>
      <c r="AJ19" s="168"/>
      <c r="AK19" s="158"/>
      <c r="AL19" s="158"/>
      <c r="AM19" s="53"/>
      <c r="AO19" s="101"/>
      <c r="AP19" s="101"/>
      <c r="AQ19" s="101"/>
    </row>
    <row r="20" spans="1:39" s="122" customFormat="1" ht="12.75">
      <c r="A20" s="27"/>
      <c r="B20" s="155"/>
      <c r="C20" s="125" t="s">
        <v>69</v>
      </c>
      <c r="D20" s="168"/>
      <c r="E20" s="158"/>
      <c r="F20" s="158">
        <v>2136</v>
      </c>
      <c r="G20" s="53">
        <v>0</v>
      </c>
      <c r="H20" s="168"/>
      <c r="I20" s="158"/>
      <c r="J20" s="158">
        <v>843</v>
      </c>
      <c r="K20" s="53"/>
      <c r="L20" s="168"/>
      <c r="M20" s="158"/>
      <c r="N20" s="158">
        <v>101</v>
      </c>
      <c r="O20" s="53"/>
      <c r="P20" s="168"/>
      <c r="Q20" s="158"/>
      <c r="R20" s="158">
        <v>137</v>
      </c>
      <c r="S20" s="53"/>
      <c r="T20" s="168"/>
      <c r="U20" s="158"/>
      <c r="V20" s="158">
        <v>108</v>
      </c>
      <c r="W20" s="53"/>
      <c r="X20" s="168"/>
      <c r="Y20" s="158"/>
      <c r="Z20" s="158"/>
      <c r="AA20" s="53"/>
      <c r="AB20" s="168"/>
      <c r="AC20" s="158"/>
      <c r="AD20" s="158"/>
      <c r="AE20" s="53"/>
      <c r="AF20" s="168"/>
      <c r="AG20" s="158"/>
      <c r="AH20" s="158"/>
      <c r="AI20" s="53"/>
      <c r="AJ20" s="168"/>
      <c r="AK20" s="158"/>
      <c r="AL20" s="158"/>
      <c r="AM20" s="53"/>
    </row>
    <row r="21" spans="1:39" s="23" customFormat="1" ht="15" customHeight="1">
      <c r="A21" s="31"/>
      <c r="B21" s="52">
        <v>5</v>
      </c>
      <c r="C21" s="396" t="s">
        <v>158</v>
      </c>
      <c r="D21" s="168"/>
      <c r="E21" s="158"/>
      <c r="F21" s="158">
        <v>695</v>
      </c>
      <c r="G21" s="53">
        <v>0</v>
      </c>
      <c r="H21" s="168"/>
      <c r="I21" s="158"/>
      <c r="J21" s="158">
        <v>168</v>
      </c>
      <c r="K21" s="53"/>
      <c r="L21" s="168"/>
      <c r="M21" s="158"/>
      <c r="N21" s="158">
        <v>39</v>
      </c>
      <c r="O21" s="53"/>
      <c r="P21" s="168"/>
      <c r="Q21" s="158"/>
      <c r="R21" s="158">
        <v>70</v>
      </c>
      <c r="S21" s="53"/>
      <c r="T21" s="168"/>
      <c r="U21" s="158"/>
      <c r="V21" s="158">
        <v>38</v>
      </c>
      <c r="W21" s="53"/>
      <c r="X21" s="168"/>
      <c r="Y21" s="158"/>
      <c r="Z21" s="158"/>
      <c r="AA21" s="53"/>
      <c r="AB21" s="168"/>
      <c r="AC21" s="158"/>
      <c r="AD21" s="158"/>
      <c r="AE21" s="53"/>
      <c r="AF21" s="168"/>
      <c r="AG21" s="158"/>
      <c r="AH21" s="158"/>
      <c r="AI21" s="53"/>
      <c r="AJ21" s="168">
        <v>750</v>
      </c>
      <c r="AK21" s="158"/>
      <c r="AL21" s="158">
        <v>392</v>
      </c>
      <c r="AM21" s="53">
        <v>834</v>
      </c>
    </row>
    <row r="22" spans="2:39" s="111" customFormat="1" ht="15" customHeight="1">
      <c r="B22" s="110">
        <v>6</v>
      </c>
      <c r="C22" s="397" t="s">
        <v>218</v>
      </c>
      <c r="D22" s="246"/>
      <c r="E22" s="199"/>
      <c r="F22" s="199"/>
      <c r="G22" s="200">
        <v>0</v>
      </c>
      <c r="H22" s="246">
        <v>0</v>
      </c>
      <c r="I22" s="199"/>
      <c r="J22" s="199"/>
      <c r="K22" s="200">
        <v>0</v>
      </c>
      <c r="L22" s="246">
        <v>0</v>
      </c>
      <c r="M22" s="199"/>
      <c r="N22" s="199"/>
      <c r="O22" s="200">
        <v>0</v>
      </c>
      <c r="P22" s="246">
        <v>0</v>
      </c>
      <c r="Q22" s="199"/>
      <c r="R22" s="199"/>
      <c r="S22" s="200">
        <v>0</v>
      </c>
      <c r="T22" s="246">
        <v>0</v>
      </c>
      <c r="U22" s="199"/>
      <c r="V22" s="199"/>
      <c r="W22" s="200">
        <v>0</v>
      </c>
      <c r="X22" s="246">
        <v>0</v>
      </c>
      <c r="Y22" s="199"/>
      <c r="Z22" s="199"/>
      <c r="AA22" s="200">
        <v>0</v>
      </c>
      <c r="AB22" s="246"/>
      <c r="AC22" s="199"/>
      <c r="AD22" s="199"/>
      <c r="AE22" s="200">
        <v>0</v>
      </c>
      <c r="AF22" s="246">
        <v>0</v>
      </c>
      <c r="AG22" s="199"/>
      <c r="AH22" s="199"/>
      <c r="AI22" s="200">
        <v>0</v>
      </c>
      <c r="AJ22" s="246">
        <v>0</v>
      </c>
      <c r="AK22" s="199"/>
      <c r="AL22" s="199"/>
      <c r="AM22" s="200">
        <v>0</v>
      </c>
    </row>
    <row r="23" spans="2:39" s="111" customFormat="1" ht="15" customHeight="1">
      <c r="B23" s="110">
        <v>7</v>
      </c>
      <c r="C23" s="397" t="s">
        <v>161</v>
      </c>
      <c r="D23" s="246"/>
      <c r="E23" s="199"/>
      <c r="F23" s="199"/>
      <c r="G23" s="200">
        <v>0</v>
      </c>
      <c r="H23" s="246">
        <v>0</v>
      </c>
      <c r="I23" s="199"/>
      <c r="J23" s="199"/>
      <c r="K23" s="200">
        <v>0</v>
      </c>
      <c r="L23" s="246">
        <v>0</v>
      </c>
      <c r="M23" s="199"/>
      <c r="N23" s="199"/>
      <c r="O23" s="200">
        <v>0</v>
      </c>
      <c r="P23" s="246">
        <v>0</v>
      </c>
      <c r="Q23" s="199"/>
      <c r="R23" s="199"/>
      <c r="S23" s="200">
        <v>0</v>
      </c>
      <c r="T23" s="246">
        <v>0</v>
      </c>
      <c r="U23" s="199"/>
      <c r="V23" s="199"/>
      <c r="W23" s="200">
        <v>0</v>
      </c>
      <c r="X23" s="246">
        <v>0</v>
      </c>
      <c r="Y23" s="199"/>
      <c r="Z23" s="199"/>
      <c r="AA23" s="200">
        <v>0</v>
      </c>
      <c r="AB23" s="246">
        <v>0</v>
      </c>
      <c r="AC23" s="199"/>
      <c r="AD23" s="199"/>
      <c r="AE23" s="200">
        <v>0</v>
      </c>
      <c r="AF23" s="246">
        <v>0</v>
      </c>
      <c r="AG23" s="199"/>
      <c r="AH23" s="199"/>
      <c r="AI23" s="200">
        <v>0</v>
      </c>
      <c r="AJ23" s="246">
        <v>0</v>
      </c>
      <c r="AK23" s="199"/>
      <c r="AL23" s="199"/>
      <c r="AM23" s="200">
        <v>0</v>
      </c>
    </row>
    <row r="24" spans="2:39" s="57" customFormat="1" ht="15" customHeight="1">
      <c r="B24" s="65"/>
      <c r="C24" s="398" t="s">
        <v>235</v>
      </c>
      <c r="D24" s="179">
        <f>SUM(D25:D27)</f>
        <v>188886</v>
      </c>
      <c r="E24" s="180">
        <f aca="true" t="shared" si="6" ref="E24:O24">SUM(E25:E27)</f>
        <v>0</v>
      </c>
      <c r="F24" s="180">
        <f t="shared" si="6"/>
        <v>204598</v>
      </c>
      <c r="G24" s="407">
        <f t="shared" si="6"/>
        <v>189891</v>
      </c>
      <c r="H24" s="179">
        <f t="shared" si="6"/>
        <v>95316</v>
      </c>
      <c r="I24" s="180">
        <f t="shared" si="6"/>
        <v>0</v>
      </c>
      <c r="J24" s="180">
        <f t="shared" si="6"/>
        <v>104687</v>
      </c>
      <c r="K24" s="407">
        <f t="shared" si="6"/>
        <v>89064</v>
      </c>
      <c r="L24" s="179">
        <f t="shared" si="6"/>
        <v>22856</v>
      </c>
      <c r="M24" s="180">
        <f t="shared" si="6"/>
        <v>0</v>
      </c>
      <c r="N24" s="180">
        <f t="shared" si="6"/>
        <v>23879</v>
      </c>
      <c r="O24" s="407">
        <f t="shared" si="6"/>
        <v>22096</v>
      </c>
      <c r="P24" s="179">
        <f aca="true" t="shared" si="7" ref="P24:AM24">SUM(P25:P27)</f>
        <v>14518</v>
      </c>
      <c r="Q24" s="180">
        <f t="shared" si="7"/>
        <v>0</v>
      </c>
      <c r="R24" s="180">
        <f t="shared" si="7"/>
        <v>17291</v>
      </c>
      <c r="S24" s="407">
        <f t="shared" si="7"/>
        <v>14422</v>
      </c>
      <c r="T24" s="179">
        <f t="shared" si="7"/>
        <v>20582</v>
      </c>
      <c r="U24" s="180">
        <f t="shared" si="7"/>
        <v>0</v>
      </c>
      <c r="V24" s="180">
        <f t="shared" si="7"/>
        <v>20904</v>
      </c>
      <c r="W24" s="407">
        <f t="shared" si="7"/>
        <v>26092</v>
      </c>
      <c r="X24" s="179">
        <f t="shared" si="7"/>
        <v>1874</v>
      </c>
      <c r="Y24" s="180">
        <f t="shared" si="7"/>
        <v>0</v>
      </c>
      <c r="Z24" s="180">
        <f t="shared" si="7"/>
        <v>2326</v>
      </c>
      <c r="AA24" s="407">
        <f t="shared" si="7"/>
        <v>2308</v>
      </c>
      <c r="AB24" s="179">
        <f t="shared" si="7"/>
        <v>0</v>
      </c>
      <c r="AC24" s="180">
        <f t="shared" si="7"/>
        <v>0</v>
      </c>
      <c r="AD24" s="180">
        <f t="shared" si="7"/>
        <v>0</v>
      </c>
      <c r="AE24" s="407">
        <f t="shared" si="7"/>
        <v>0</v>
      </c>
      <c r="AF24" s="179">
        <f t="shared" si="7"/>
        <v>0</v>
      </c>
      <c r="AG24" s="180">
        <f t="shared" si="7"/>
        <v>0</v>
      </c>
      <c r="AH24" s="180">
        <f t="shared" si="7"/>
        <v>0</v>
      </c>
      <c r="AI24" s="407">
        <f t="shared" si="7"/>
        <v>0</v>
      </c>
      <c r="AJ24" s="179">
        <f t="shared" si="7"/>
        <v>5704</v>
      </c>
      <c r="AK24" s="180">
        <f t="shared" si="7"/>
        <v>0</v>
      </c>
      <c r="AL24" s="180">
        <f t="shared" si="7"/>
        <v>5260</v>
      </c>
      <c r="AM24" s="407">
        <f t="shared" si="7"/>
        <v>5197</v>
      </c>
    </row>
    <row r="25" spans="2:39" s="122" customFormat="1" ht="15" customHeight="1">
      <c r="B25" s="119">
        <v>8</v>
      </c>
      <c r="C25" s="399" t="s">
        <v>159</v>
      </c>
      <c r="D25" s="168">
        <v>141599</v>
      </c>
      <c r="E25" s="158"/>
      <c r="F25" s="158">
        <v>152365</v>
      </c>
      <c r="G25" s="53">
        <v>143445</v>
      </c>
      <c r="H25" s="168">
        <v>72898</v>
      </c>
      <c r="I25" s="158"/>
      <c r="J25" s="158">
        <v>78648</v>
      </c>
      <c r="K25" s="53">
        <v>69029</v>
      </c>
      <c r="L25" s="168">
        <v>13520</v>
      </c>
      <c r="M25" s="158"/>
      <c r="N25" s="158">
        <v>14372</v>
      </c>
      <c r="O25" s="53">
        <v>13434</v>
      </c>
      <c r="P25" s="168">
        <v>11371</v>
      </c>
      <c r="Q25" s="158"/>
      <c r="R25" s="158">
        <v>13067</v>
      </c>
      <c r="S25" s="53">
        <v>10578</v>
      </c>
      <c r="T25" s="168">
        <v>15632</v>
      </c>
      <c r="U25" s="158"/>
      <c r="V25" s="158">
        <v>16732</v>
      </c>
      <c r="W25" s="53">
        <v>20069</v>
      </c>
      <c r="X25" s="168">
        <v>1308</v>
      </c>
      <c r="Y25" s="158"/>
      <c r="Z25" s="158">
        <v>1695</v>
      </c>
      <c r="AA25" s="53">
        <v>1421</v>
      </c>
      <c r="AB25" s="168"/>
      <c r="AC25" s="158"/>
      <c r="AD25" s="158"/>
      <c r="AE25" s="53"/>
      <c r="AF25" s="168"/>
      <c r="AG25" s="158"/>
      <c r="AH25" s="158"/>
      <c r="AI25" s="53"/>
      <c r="AJ25" s="168"/>
      <c r="AK25" s="158"/>
      <c r="AL25" s="158"/>
      <c r="AM25" s="53"/>
    </row>
    <row r="26" spans="2:39" s="122" customFormat="1" ht="15" customHeight="1">
      <c r="B26" s="119">
        <v>9</v>
      </c>
      <c r="C26" s="399" t="s">
        <v>57</v>
      </c>
      <c r="D26" s="168">
        <v>3158</v>
      </c>
      <c r="E26" s="158"/>
      <c r="F26" s="158">
        <v>5141</v>
      </c>
      <c r="G26" s="53">
        <v>2155</v>
      </c>
      <c r="H26" s="168">
        <v>250</v>
      </c>
      <c r="I26" s="158"/>
      <c r="J26" s="158">
        <v>1366</v>
      </c>
      <c r="K26" s="53">
        <v>200</v>
      </c>
      <c r="L26" s="168">
        <v>4220</v>
      </c>
      <c r="M26" s="158"/>
      <c r="N26" s="158">
        <v>4173</v>
      </c>
      <c r="O26" s="53">
        <v>3716</v>
      </c>
      <c r="P26" s="168">
        <v>500</v>
      </c>
      <c r="Q26" s="158"/>
      <c r="R26" s="158">
        <v>562</v>
      </c>
      <c r="S26" s="53">
        <v>500</v>
      </c>
      <c r="T26" s="168">
        <v>500</v>
      </c>
      <c r="U26" s="158"/>
      <c r="V26" s="158"/>
      <c r="W26" s="53">
        <v>120</v>
      </c>
      <c r="X26" s="168">
        <v>120</v>
      </c>
      <c r="Y26" s="158"/>
      <c r="Z26" s="158">
        <v>116</v>
      </c>
      <c r="AA26" s="53">
        <v>132</v>
      </c>
      <c r="AB26" s="168"/>
      <c r="AC26" s="158"/>
      <c r="AD26" s="158"/>
      <c r="AE26" s="53"/>
      <c r="AF26" s="168"/>
      <c r="AG26" s="158"/>
      <c r="AH26" s="158"/>
      <c r="AI26" s="53"/>
      <c r="AJ26" s="168">
        <v>4320</v>
      </c>
      <c r="AK26" s="158"/>
      <c r="AL26" s="158">
        <v>4160</v>
      </c>
      <c r="AM26" s="53">
        <v>4092</v>
      </c>
    </row>
    <row r="27" spans="2:41" s="122" customFormat="1" ht="15" customHeight="1">
      <c r="B27" s="119">
        <v>10</v>
      </c>
      <c r="C27" s="400" t="s">
        <v>72</v>
      </c>
      <c r="D27" s="162">
        <v>44129</v>
      </c>
      <c r="E27" s="120"/>
      <c r="F27" s="120">
        <v>47092</v>
      </c>
      <c r="G27" s="121">
        <v>44291</v>
      </c>
      <c r="H27" s="162">
        <v>22168</v>
      </c>
      <c r="I27" s="120"/>
      <c r="J27" s="120">
        <v>24673</v>
      </c>
      <c r="K27" s="121">
        <v>19835</v>
      </c>
      <c r="L27" s="162">
        <v>5116</v>
      </c>
      <c r="M27" s="120"/>
      <c r="N27" s="120">
        <v>5334</v>
      </c>
      <c r="O27" s="121">
        <v>4946</v>
      </c>
      <c r="P27" s="162">
        <v>2647</v>
      </c>
      <c r="Q27" s="120"/>
      <c r="R27" s="120">
        <v>3662</v>
      </c>
      <c r="S27" s="121">
        <v>3344</v>
      </c>
      <c r="T27" s="162">
        <v>4450</v>
      </c>
      <c r="U27" s="120"/>
      <c r="V27" s="120">
        <v>4172</v>
      </c>
      <c r="W27" s="121">
        <v>5903</v>
      </c>
      <c r="X27" s="162">
        <v>446</v>
      </c>
      <c r="Y27" s="120"/>
      <c r="Z27" s="120">
        <v>515</v>
      </c>
      <c r="AA27" s="121">
        <v>755</v>
      </c>
      <c r="AB27" s="162"/>
      <c r="AC27" s="120"/>
      <c r="AD27" s="120"/>
      <c r="AE27" s="121"/>
      <c r="AF27" s="162"/>
      <c r="AG27" s="120"/>
      <c r="AH27" s="120"/>
      <c r="AI27" s="121"/>
      <c r="AJ27" s="162">
        <v>1384</v>
      </c>
      <c r="AK27" s="120"/>
      <c r="AL27" s="120">
        <v>1100</v>
      </c>
      <c r="AM27" s="121">
        <v>1105</v>
      </c>
      <c r="AO27" s="329"/>
    </row>
    <row r="28" spans="2:39" s="111" customFormat="1" ht="15" customHeight="1">
      <c r="B28" s="110">
        <v>11</v>
      </c>
      <c r="C28" s="401" t="s">
        <v>277</v>
      </c>
      <c r="D28" s="246"/>
      <c r="E28" s="199"/>
      <c r="F28" s="199"/>
      <c r="G28" s="200">
        <v>0</v>
      </c>
      <c r="H28" s="246">
        <v>0</v>
      </c>
      <c r="I28" s="199"/>
      <c r="J28" s="199"/>
      <c r="K28" s="200">
        <v>0</v>
      </c>
      <c r="L28" s="246">
        <v>0</v>
      </c>
      <c r="M28" s="199"/>
      <c r="N28" s="199"/>
      <c r="O28" s="200">
        <v>0</v>
      </c>
      <c r="P28" s="246">
        <v>0</v>
      </c>
      <c r="Q28" s="199"/>
      <c r="R28" s="199"/>
      <c r="S28" s="200">
        <v>0</v>
      </c>
      <c r="T28" s="246">
        <v>0</v>
      </c>
      <c r="U28" s="199"/>
      <c r="V28" s="199"/>
      <c r="W28" s="200">
        <v>0</v>
      </c>
      <c r="X28" s="246">
        <v>0</v>
      </c>
      <c r="Y28" s="199"/>
      <c r="Z28" s="199"/>
      <c r="AA28" s="200">
        <v>0</v>
      </c>
      <c r="AB28" s="246">
        <v>0</v>
      </c>
      <c r="AC28" s="199"/>
      <c r="AD28" s="199"/>
      <c r="AE28" s="200">
        <v>0</v>
      </c>
      <c r="AF28" s="246">
        <v>0</v>
      </c>
      <c r="AG28" s="199"/>
      <c r="AH28" s="199"/>
      <c r="AI28" s="200">
        <v>0</v>
      </c>
      <c r="AJ28" s="246">
        <v>0</v>
      </c>
      <c r="AK28" s="199"/>
      <c r="AL28" s="199"/>
      <c r="AM28" s="200">
        <v>0</v>
      </c>
    </row>
    <row r="29" spans="2:39" s="111" customFormat="1" ht="15" customHeight="1">
      <c r="B29" s="110">
        <v>12</v>
      </c>
      <c r="C29" s="401" t="s">
        <v>278</v>
      </c>
      <c r="D29" s="246"/>
      <c r="E29" s="199"/>
      <c r="F29" s="199"/>
      <c r="G29" s="200">
        <v>0</v>
      </c>
      <c r="H29" s="246">
        <v>0</v>
      </c>
      <c r="I29" s="199"/>
      <c r="J29" s="199"/>
      <c r="K29" s="200">
        <v>0</v>
      </c>
      <c r="L29" s="246">
        <v>0</v>
      </c>
      <c r="M29" s="199"/>
      <c r="N29" s="199"/>
      <c r="O29" s="200">
        <v>0</v>
      </c>
      <c r="P29" s="246"/>
      <c r="Q29" s="199"/>
      <c r="R29" s="199"/>
      <c r="S29" s="200">
        <v>0</v>
      </c>
      <c r="T29" s="246">
        <v>0</v>
      </c>
      <c r="U29" s="199"/>
      <c r="V29" s="199"/>
      <c r="W29" s="200">
        <v>0</v>
      </c>
      <c r="X29" s="246">
        <v>0</v>
      </c>
      <c r="Y29" s="199"/>
      <c r="Z29" s="199"/>
      <c r="AA29" s="200">
        <v>0</v>
      </c>
      <c r="AB29" s="246">
        <v>60</v>
      </c>
      <c r="AC29" s="199"/>
      <c r="AD29" s="199"/>
      <c r="AE29" s="200"/>
      <c r="AF29" s="246">
        <v>40</v>
      </c>
      <c r="AG29" s="199"/>
      <c r="AH29" s="199"/>
      <c r="AI29" s="200">
        <v>20</v>
      </c>
      <c r="AJ29" s="246">
        <v>0</v>
      </c>
      <c r="AK29" s="199"/>
      <c r="AL29" s="199"/>
      <c r="AM29" s="200">
        <v>0</v>
      </c>
    </row>
    <row r="30" spans="1:39" ht="15" customHeight="1">
      <c r="A30" s="27"/>
      <c r="B30" s="65">
        <v>13</v>
      </c>
      <c r="C30" s="211" t="s">
        <v>1</v>
      </c>
      <c r="D30" s="169">
        <f>D31+D34+D41</f>
        <v>77979</v>
      </c>
      <c r="E30" s="34">
        <f aca="true" t="shared" si="8" ref="E30:L30">E31+E34+E41</f>
        <v>0</v>
      </c>
      <c r="F30" s="34">
        <f t="shared" si="8"/>
        <v>88752</v>
      </c>
      <c r="G30" s="64">
        <f t="shared" si="8"/>
        <v>90595</v>
      </c>
      <c r="H30" s="169">
        <f t="shared" si="8"/>
        <v>9238</v>
      </c>
      <c r="I30" s="34">
        <f t="shared" si="8"/>
        <v>0</v>
      </c>
      <c r="J30" s="34">
        <f t="shared" si="8"/>
        <v>12470</v>
      </c>
      <c r="K30" s="64">
        <f t="shared" si="8"/>
        <v>13636</v>
      </c>
      <c r="L30" s="169">
        <f t="shared" si="8"/>
        <v>2360</v>
      </c>
      <c r="M30" s="34">
        <f aca="true" t="shared" si="9" ref="M30:AM30">M31+M34+M41</f>
        <v>0</v>
      </c>
      <c r="N30" s="34">
        <f t="shared" si="9"/>
        <v>3141</v>
      </c>
      <c r="O30" s="64">
        <f t="shared" si="9"/>
        <v>3007</v>
      </c>
      <c r="P30" s="169">
        <f t="shared" si="9"/>
        <v>8300</v>
      </c>
      <c r="Q30" s="34">
        <f t="shared" si="9"/>
        <v>0</v>
      </c>
      <c r="R30" s="34">
        <f t="shared" si="9"/>
        <v>8016</v>
      </c>
      <c r="S30" s="64">
        <f t="shared" si="9"/>
        <v>8090</v>
      </c>
      <c r="T30" s="169">
        <f t="shared" si="9"/>
        <v>8174</v>
      </c>
      <c r="U30" s="34">
        <f t="shared" si="9"/>
        <v>0</v>
      </c>
      <c r="V30" s="34">
        <f t="shared" si="9"/>
        <v>6637</v>
      </c>
      <c r="W30" s="64">
        <f t="shared" si="9"/>
        <v>10023</v>
      </c>
      <c r="X30" s="169">
        <f t="shared" si="9"/>
        <v>1088</v>
      </c>
      <c r="Y30" s="34">
        <f t="shared" si="9"/>
        <v>0</v>
      </c>
      <c r="Z30" s="34">
        <f t="shared" si="9"/>
        <v>1047</v>
      </c>
      <c r="AA30" s="64">
        <f t="shared" si="9"/>
        <v>1002</v>
      </c>
      <c r="AB30" s="169">
        <f t="shared" si="9"/>
        <v>1001</v>
      </c>
      <c r="AC30" s="34">
        <f t="shared" si="9"/>
        <v>0</v>
      </c>
      <c r="AD30" s="34">
        <f t="shared" si="9"/>
        <v>63</v>
      </c>
      <c r="AE30" s="64">
        <f t="shared" si="9"/>
        <v>651</v>
      </c>
      <c r="AF30" s="169">
        <f t="shared" si="9"/>
        <v>600</v>
      </c>
      <c r="AG30" s="34">
        <f t="shared" si="9"/>
        <v>0</v>
      </c>
      <c r="AH30" s="34">
        <f t="shared" si="9"/>
        <v>1346</v>
      </c>
      <c r="AI30" s="64">
        <f t="shared" si="9"/>
        <v>551</v>
      </c>
      <c r="AJ30" s="169">
        <f t="shared" si="9"/>
        <v>1788</v>
      </c>
      <c r="AK30" s="34">
        <f t="shared" si="9"/>
        <v>0</v>
      </c>
      <c r="AL30" s="34">
        <f t="shared" si="9"/>
        <v>9179</v>
      </c>
      <c r="AM30" s="64">
        <f t="shared" si="9"/>
        <v>12163</v>
      </c>
    </row>
    <row r="31" spans="1:39" s="156" customFormat="1" ht="15" customHeight="1">
      <c r="A31" s="122"/>
      <c r="B31" s="119"/>
      <c r="C31" s="402" t="s">
        <v>35</v>
      </c>
      <c r="D31" s="330">
        <f>SUM(D32:D33)</f>
        <v>38974</v>
      </c>
      <c r="E31" s="195">
        <f aca="true" t="shared" si="10" ref="E31:L31">SUM(E32:E33)</f>
        <v>0</v>
      </c>
      <c r="F31" s="195">
        <f t="shared" si="10"/>
        <v>40179</v>
      </c>
      <c r="G31" s="366">
        <f t="shared" si="10"/>
        <v>40011</v>
      </c>
      <c r="H31" s="330">
        <f t="shared" si="10"/>
        <v>2910</v>
      </c>
      <c r="I31" s="195">
        <f t="shared" si="10"/>
        <v>0</v>
      </c>
      <c r="J31" s="195">
        <f t="shared" si="10"/>
        <v>2944</v>
      </c>
      <c r="K31" s="366">
        <f t="shared" si="10"/>
        <v>2435</v>
      </c>
      <c r="L31" s="330">
        <f t="shared" si="10"/>
        <v>579</v>
      </c>
      <c r="M31" s="195">
        <f aca="true" t="shared" si="11" ref="M31:AM31">SUM(M32:M33)</f>
        <v>0</v>
      </c>
      <c r="N31" s="195">
        <f t="shared" si="11"/>
        <v>920</v>
      </c>
      <c r="O31" s="366">
        <f t="shared" si="11"/>
        <v>574</v>
      </c>
      <c r="P31" s="330">
        <f t="shared" si="11"/>
        <v>1000</v>
      </c>
      <c r="Q31" s="195">
        <f t="shared" si="11"/>
        <v>0</v>
      </c>
      <c r="R31" s="195">
        <f t="shared" si="11"/>
        <v>1333</v>
      </c>
      <c r="S31" s="366">
        <f t="shared" si="11"/>
        <v>464</v>
      </c>
      <c r="T31" s="330">
        <f t="shared" si="11"/>
        <v>720</v>
      </c>
      <c r="U31" s="195">
        <f t="shared" si="11"/>
        <v>0</v>
      </c>
      <c r="V31" s="195">
        <f t="shared" si="11"/>
        <v>952</v>
      </c>
      <c r="W31" s="366">
        <f t="shared" si="11"/>
        <v>940</v>
      </c>
      <c r="X31" s="330">
        <f t="shared" si="11"/>
        <v>751</v>
      </c>
      <c r="Y31" s="195">
        <f t="shared" si="11"/>
        <v>0</v>
      </c>
      <c r="Z31" s="195">
        <f t="shared" si="11"/>
        <v>858</v>
      </c>
      <c r="AA31" s="366">
        <f t="shared" si="11"/>
        <v>775</v>
      </c>
      <c r="AB31" s="330">
        <f t="shared" si="11"/>
        <v>45</v>
      </c>
      <c r="AC31" s="195">
        <f t="shared" si="11"/>
        <v>0</v>
      </c>
      <c r="AD31" s="195">
        <f t="shared" si="11"/>
        <v>42</v>
      </c>
      <c r="AE31" s="366">
        <f t="shared" si="11"/>
        <v>45</v>
      </c>
      <c r="AF31" s="330">
        <f t="shared" si="11"/>
        <v>120</v>
      </c>
      <c r="AG31" s="195">
        <f t="shared" si="11"/>
        <v>0</v>
      </c>
      <c r="AH31" s="195">
        <f t="shared" si="11"/>
        <v>37</v>
      </c>
      <c r="AI31" s="366">
        <f t="shared" si="11"/>
        <v>48</v>
      </c>
      <c r="AJ31" s="330">
        <f t="shared" si="11"/>
        <v>0</v>
      </c>
      <c r="AK31" s="195">
        <f t="shared" si="11"/>
        <v>0</v>
      </c>
      <c r="AL31" s="195">
        <f t="shared" si="11"/>
        <v>0</v>
      </c>
      <c r="AM31" s="366">
        <f t="shared" si="11"/>
        <v>0</v>
      </c>
    </row>
    <row r="32" spans="1:39" s="122" customFormat="1" ht="12.75">
      <c r="A32" s="27"/>
      <c r="B32" s="155"/>
      <c r="C32" s="125" t="s">
        <v>320</v>
      </c>
      <c r="D32" s="168">
        <v>32423</v>
      </c>
      <c r="E32" s="158"/>
      <c r="F32" s="158">
        <v>32667</v>
      </c>
      <c r="G32" s="53">
        <v>33193</v>
      </c>
      <c r="H32" s="168"/>
      <c r="I32" s="158"/>
      <c r="J32" s="158"/>
      <c r="K32" s="53">
        <v>0</v>
      </c>
      <c r="L32" s="168"/>
      <c r="M32" s="158"/>
      <c r="N32" s="158"/>
      <c r="O32" s="53"/>
      <c r="P32" s="168"/>
      <c r="Q32" s="158"/>
      <c r="R32" s="158"/>
      <c r="S32" s="53"/>
      <c r="T32" s="168"/>
      <c r="U32" s="158"/>
      <c r="V32" s="158">
        <v>175</v>
      </c>
      <c r="W32" s="53"/>
      <c r="X32" s="168"/>
      <c r="Y32" s="158"/>
      <c r="Z32" s="158"/>
      <c r="AA32" s="53"/>
      <c r="AB32" s="168"/>
      <c r="AC32" s="158"/>
      <c r="AD32" s="158"/>
      <c r="AE32" s="53"/>
      <c r="AF32" s="168"/>
      <c r="AG32" s="158"/>
      <c r="AH32" s="158"/>
      <c r="AI32" s="53"/>
      <c r="AJ32" s="168"/>
      <c r="AK32" s="158"/>
      <c r="AL32" s="158"/>
      <c r="AM32" s="53"/>
    </row>
    <row r="33" spans="1:39" s="122" customFormat="1" ht="12.75">
      <c r="A33" s="27"/>
      <c r="B33" s="155"/>
      <c r="C33" s="125" t="s">
        <v>274</v>
      </c>
      <c r="D33" s="168">
        <v>6551</v>
      </c>
      <c r="E33" s="158"/>
      <c r="F33" s="158">
        <v>7512</v>
      </c>
      <c r="G33" s="53">
        <v>6818</v>
      </c>
      <c r="H33" s="168">
        <v>2910</v>
      </c>
      <c r="I33" s="158"/>
      <c r="J33" s="158">
        <v>2944</v>
      </c>
      <c r="K33" s="53">
        <v>2435</v>
      </c>
      <c r="L33" s="168">
        <v>579</v>
      </c>
      <c r="M33" s="158"/>
      <c r="N33" s="158">
        <v>920</v>
      </c>
      <c r="O33" s="53">
        <v>574</v>
      </c>
      <c r="P33" s="168">
        <v>1000</v>
      </c>
      <c r="Q33" s="158"/>
      <c r="R33" s="158">
        <v>1333</v>
      </c>
      <c r="S33" s="53">
        <v>464</v>
      </c>
      <c r="T33" s="168">
        <v>720</v>
      </c>
      <c r="U33" s="158"/>
      <c r="V33" s="158">
        <v>777</v>
      </c>
      <c r="W33" s="53">
        <v>940</v>
      </c>
      <c r="X33" s="168">
        <v>751</v>
      </c>
      <c r="Y33" s="158"/>
      <c r="Z33" s="158">
        <v>858</v>
      </c>
      <c r="AA33" s="53">
        <v>775</v>
      </c>
      <c r="AB33" s="168">
        <v>45</v>
      </c>
      <c r="AC33" s="158"/>
      <c r="AD33" s="158">
        <v>42</v>
      </c>
      <c r="AE33" s="53">
        <v>45</v>
      </c>
      <c r="AF33" s="168">
        <v>120</v>
      </c>
      <c r="AG33" s="158"/>
      <c r="AH33" s="158">
        <v>37</v>
      </c>
      <c r="AI33" s="53">
        <v>48</v>
      </c>
      <c r="AJ33" s="168"/>
      <c r="AK33" s="158"/>
      <c r="AL33" s="158"/>
      <c r="AM33" s="53"/>
    </row>
    <row r="34" spans="1:39" s="156" customFormat="1" ht="15" customHeight="1">
      <c r="A34" s="122"/>
      <c r="B34" s="119"/>
      <c r="C34" s="402" t="s">
        <v>36</v>
      </c>
      <c r="D34" s="330">
        <f>SUM(D35:D40)</f>
        <v>27270</v>
      </c>
      <c r="E34" s="195">
        <f aca="true" t="shared" si="12" ref="E34:O34">SUM(E35:E40)</f>
        <v>0</v>
      </c>
      <c r="F34" s="195">
        <f t="shared" si="12"/>
        <v>33064</v>
      </c>
      <c r="G34" s="366">
        <f t="shared" si="12"/>
        <v>34840</v>
      </c>
      <c r="H34" s="330">
        <f>SUM(H35:H40)</f>
        <v>5068</v>
      </c>
      <c r="I34" s="195">
        <f t="shared" si="12"/>
        <v>0</v>
      </c>
      <c r="J34" s="195">
        <f t="shared" si="12"/>
        <v>7540</v>
      </c>
      <c r="K34" s="366">
        <f t="shared" si="12"/>
        <v>9220</v>
      </c>
      <c r="L34" s="330">
        <f t="shared" si="12"/>
        <v>1381</v>
      </c>
      <c r="M34" s="195">
        <f t="shared" si="12"/>
        <v>0</v>
      </c>
      <c r="N34" s="195">
        <f t="shared" si="12"/>
        <v>1690</v>
      </c>
      <c r="O34" s="366">
        <f t="shared" si="12"/>
        <v>1733</v>
      </c>
      <c r="P34" s="330">
        <f aca="true" t="shared" si="13" ref="P34:AM34">SUM(P35:P40)</f>
        <v>6200</v>
      </c>
      <c r="Q34" s="195">
        <f t="shared" si="13"/>
        <v>0</v>
      </c>
      <c r="R34" s="195">
        <f t="shared" si="13"/>
        <v>5430</v>
      </c>
      <c r="S34" s="366">
        <f t="shared" si="13"/>
        <v>5480</v>
      </c>
      <c r="T34" s="330">
        <f t="shared" si="13"/>
        <v>6584</v>
      </c>
      <c r="U34" s="195">
        <f t="shared" si="13"/>
        <v>0</v>
      </c>
      <c r="V34" s="195">
        <f t="shared" si="13"/>
        <v>5303</v>
      </c>
      <c r="W34" s="366">
        <f t="shared" si="13"/>
        <v>6994</v>
      </c>
      <c r="X34" s="330">
        <f t="shared" si="13"/>
        <v>156</v>
      </c>
      <c r="Y34" s="195">
        <f t="shared" si="13"/>
        <v>0</v>
      </c>
      <c r="Z34" s="195">
        <f t="shared" si="13"/>
        <v>108</v>
      </c>
      <c r="AA34" s="366">
        <f t="shared" si="13"/>
        <v>132</v>
      </c>
      <c r="AB34" s="330">
        <f t="shared" si="13"/>
        <v>585</v>
      </c>
      <c r="AC34" s="195">
        <f t="shared" si="13"/>
        <v>0</v>
      </c>
      <c r="AD34" s="195">
        <f t="shared" si="13"/>
        <v>5</v>
      </c>
      <c r="AE34" s="366">
        <f t="shared" si="13"/>
        <v>200</v>
      </c>
      <c r="AF34" s="330">
        <f t="shared" si="13"/>
        <v>380</v>
      </c>
      <c r="AG34" s="195">
        <f t="shared" si="13"/>
        <v>0</v>
      </c>
      <c r="AH34" s="195">
        <f t="shared" si="13"/>
        <v>717</v>
      </c>
      <c r="AI34" s="366">
        <f t="shared" si="13"/>
        <v>256</v>
      </c>
      <c r="AJ34" s="330">
        <f t="shared" si="13"/>
        <v>1490</v>
      </c>
      <c r="AK34" s="195">
        <f t="shared" si="13"/>
        <v>0</v>
      </c>
      <c r="AL34" s="195">
        <f t="shared" si="13"/>
        <v>7664</v>
      </c>
      <c r="AM34" s="366">
        <f t="shared" si="13"/>
        <v>9188</v>
      </c>
    </row>
    <row r="35" spans="1:39" s="156" customFormat="1" ht="15" customHeight="1">
      <c r="A35" s="122"/>
      <c r="B35" s="119"/>
      <c r="C35" s="402" t="s">
        <v>429</v>
      </c>
      <c r="D35" s="162">
        <v>4770</v>
      </c>
      <c r="E35" s="120"/>
      <c r="F35" s="120">
        <v>5782</v>
      </c>
      <c r="G35" s="121">
        <v>4740</v>
      </c>
      <c r="H35" s="162">
        <v>668</v>
      </c>
      <c r="I35" s="120"/>
      <c r="J35" s="120">
        <v>939</v>
      </c>
      <c r="K35" s="121">
        <v>840</v>
      </c>
      <c r="L35" s="162">
        <v>533</v>
      </c>
      <c r="M35" s="120"/>
      <c r="N35" s="120">
        <v>320</v>
      </c>
      <c r="O35" s="121">
        <v>435</v>
      </c>
      <c r="P35" s="162">
        <v>550</v>
      </c>
      <c r="Q35" s="120"/>
      <c r="R35" s="120">
        <v>736</v>
      </c>
      <c r="S35" s="121">
        <v>500</v>
      </c>
      <c r="T35" s="162">
        <v>250</v>
      </c>
      <c r="U35" s="120"/>
      <c r="V35" s="120">
        <v>435</v>
      </c>
      <c r="W35" s="121">
        <v>440</v>
      </c>
      <c r="X35" s="162">
        <v>27</v>
      </c>
      <c r="Y35" s="120"/>
      <c r="Z35" s="120">
        <v>26</v>
      </c>
      <c r="AA35" s="121">
        <v>27</v>
      </c>
      <c r="AB35" s="162"/>
      <c r="AC35" s="120"/>
      <c r="AD35" s="120"/>
      <c r="AE35" s="121"/>
      <c r="AF35" s="162"/>
      <c r="AG35" s="120"/>
      <c r="AH35" s="120"/>
      <c r="AI35" s="121"/>
      <c r="AJ35" s="162">
        <v>50</v>
      </c>
      <c r="AK35" s="120"/>
      <c r="AL35" s="120"/>
      <c r="AM35" s="121">
        <v>48</v>
      </c>
    </row>
    <row r="36" spans="1:39" s="122" customFormat="1" ht="12.75">
      <c r="A36" s="27"/>
      <c r="B36" s="155"/>
      <c r="C36" s="125" t="s">
        <v>275</v>
      </c>
      <c r="D36" s="168">
        <v>13300</v>
      </c>
      <c r="E36" s="158"/>
      <c r="F36" s="158">
        <v>14496</v>
      </c>
      <c r="G36" s="53">
        <v>15600</v>
      </c>
      <c r="H36" s="168">
        <v>3400</v>
      </c>
      <c r="I36" s="158"/>
      <c r="J36" s="158">
        <v>3993</v>
      </c>
      <c r="K36" s="53">
        <v>4200</v>
      </c>
      <c r="L36" s="168">
        <v>448</v>
      </c>
      <c r="M36" s="158"/>
      <c r="N36" s="158">
        <v>664</v>
      </c>
      <c r="O36" s="53">
        <v>698</v>
      </c>
      <c r="P36" s="168">
        <v>1420</v>
      </c>
      <c r="Q36" s="158"/>
      <c r="R36" s="158">
        <v>1753</v>
      </c>
      <c r="S36" s="53">
        <v>1820</v>
      </c>
      <c r="T36" s="168">
        <v>325</v>
      </c>
      <c r="U36" s="158"/>
      <c r="V36" s="158">
        <v>204</v>
      </c>
      <c r="W36" s="53">
        <v>320</v>
      </c>
      <c r="X36" s="168"/>
      <c r="Y36" s="158"/>
      <c r="Z36" s="158"/>
      <c r="AA36" s="53"/>
      <c r="AB36" s="168"/>
      <c r="AC36" s="158"/>
      <c r="AD36" s="158"/>
      <c r="AE36" s="53"/>
      <c r="AF36" s="168"/>
      <c r="AG36" s="158"/>
      <c r="AH36" s="158"/>
      <c r="AI36" s="53"/>
      <c r="AJ36" s="168"/>
      <c r="AK36" s="158"/>
      <c r="AL36" s="158"/>
      <c r="AM36" s="53"/>
    </row>
    <row r="37" spans="1:39" s="122" customFormat="1" ht="12.75">
      <c r="A37" s="27"/>
      <c r="B37" s="155"/>
      <c r="C37" s="125" t="s">
        <v>315</v>
      </c>
      <c r="D37" s="168">
        <v>2200</v>
      </c>
      <c r="E37" s="158"/>
      <c r="F37" s="158">
        <v>4287</v>
      </c>
      <c r="G37" s="53">
        <v>3100</v>
      </c>
      <c r="H37" s="168">
        <v>100</v>
      </c>
      <c r="I37" s="158"/>
      <c r="J37" s="158">
        <v>56</v>
      </c>
      <c r="K37" s="53">
        <v>180</v>
      </c>
      <c r="L37" s="168">
        <v>80</v>
      </c>
      <c r="M37" s="158"/>
      <c r="N37" s="158">
        <v>322</v>
      </c>
      <c r="O37" s="53">
        <v>180</v>
      </c>
      <c r="P37" s="168">
        <v>200</v>
      </c>
      <c r="Q37" s="158"/>
      <c r="R37" s="158">
        <v>112</v>
      </c>
      <c r="S37" s="53">
        <v>50</v>
      </c>
      <c r="T37" s="168">
        <v>300</v>
      </c>
      <c r="U37" s="158"/>
      <c r="V37" s="158"/>
      <c r="W37" s="53"/>
      <c r="X37" s="168">
        <v>50</v>
      </c>
      <c r="Y37" s="158"/>
      <c r="Z37" s="158"/>
      <c r="AA37" s="53">
        <v>20</v>
      </c>
      <c r="AB37" s="168">
        <v>300</v>
      </c>
      <c r="AC37" s="158"/>
      <c r="AD37" s="158"/>
      <c r="AE37" s="53">
        <v>100</v>
      </c>
      <c r="AF37" s="168">
        <v>50</v>
      </c>
      <c r="AG37" s="158"/>
      <c r="AH37" s="158"/>
      <c r="AI37" s="53"/>
      <c r="AJ37" s="168"/>
      <c r="AK37" s="158"/>
      <c r="AL37" s="158"/>
      <c r="AM37" s="53"/>
    </row>
    <row r="38" spans="1:39" s="122" customFormat="1" ht="12.75">
      <c r="A38" s="27"/>
      <c r="B38" s="155"/>
      <c r="C38" s="125" t="s">
        <v>317</v>
      </c>
      <c r="D38" s="168">
        <v>7000</v>
      </c>
      <c r="E38" s="158"/>
      <c r="F38" s="158">
        <v>8482</v>
      </c>
      <c r="G38" s="53">
        <v>11400</v>
      </c>
      <c r="H38" s="168">
        <v>800</v>
      </c>
      <c r="I38" s="158"/>
      <c r="J38" s="158">
        <v>2541</v>
      </c>
      <c r="K38" s="53">
        <v>4000</v>
      </c>
      <c r="L38" s="168">
        <v>300</v>
      </c>
      <c r="M38" s="158"/>
      <c r="N38" s="158">
        <v>384</v>
      </c>
      <c r="O38" s="53">
        <v>420</v>
      </c>
      <c r="P38" s="168">
        <v>2750</v>
      </c>
      <c r="Q38" s="158"/>
      <c r="R38" s="158">
        <v>2789</v>
      </c>
      <c r="S38" s="53">
        <v>3110</v>
      </c>
      <c r="T38" s="168">
        <v>1309</v>
      </c>
      <c r="U38" s="158"/>
      <c r="V38" s="158">
        <v>573</v>
      </c>
      <c r="W38" s="53">
        <v>1634</v>
      </c>
      <c r="X38" s="168">
        <v>79</v>
      </c>
      <c r="Y38" s="158"/>
      <c r="Z38" s="158">
        <v>82</v>
      </c>
      <c r="AA38" s="53">
        <v>85</v>
      </c>
      <c r="AB38" s="168">
        <v>285</v>
      </c>
      <c r="AC38" s="158"/>
      <c r="AD38" s="158">
        <v>5</v>
      </c>
      <c r="AE38" s="53">
        <v>100</v>
      </c>
      <c r="AF38" s="168">
        <v>330</v>
      </c>
      <c r="AG38" s="158"/>
      <c r="AH38" s="158">
        <v>717</v>
      </c>
      <c r="AI38" s="53">
        <v>256</v>
      </c>
      <c r="AJ38" s="168"/>
      <c r="AK38" s="158"/>
      <c r="AL38" s="158">
        <v>6134</v>
      </c>
      <c r="AM38" s="53">
        <v>7700</v>
      </c>
    </row>
    <row r="39" spans="1:39" s="122" customFormat="1" ht="12.75">
      <c r="A39" s="27"/>
      <c r="B39" s="155"/>
      <c r="C39" s="125" t="s">
        <v>316</v>
      </c>
      <c r="D39" s="168"/>
      <c r="E39" s="158"/>
      <c r="F39" s="158">
        <v>17</v>
      </c>
      <c r="G39" s="53"/>
      <c r="H39" s="168">
        <v>100</v>
      </c>
      <c r="I39" s="158"/>
      <c r="J39" s="158">
        <v>11</v>
      </c>
      <c r="K39" s="53"/>
      <c r="L39" s="168">
        <v>20</v>
      </c>
      <c r="M39" s="158"/>
      <c r="N39" s="158"/>
      <c r="O39" s="53"/>
      <c r="P39" s="168">
        <v>1280</v>
      </c>
      <c r="Q39" s="158"/>
      <c r="R39" s="158">
        <v>40</v>
      </c>
      <c r="S39" s="53"/>
      <c r="T39" s="168">
        <v>4400</v>
      </c>
      <c r="U39" s="158"/>
      <c r="V39" s="158">
        <v>4091</v>
      </c>
      <c r="W39" s="53">
        <v>4600</v>
      </c>
      <c r="X39" s="168"/>
      <c r="Y39" s="158"/>
      <c r="Z39" s="158"/>
      <c r="AA39" s="53"/>
      <c r="AB39" s="168"/>
      <c r="AC39" s="158"/>
      <c r="AD39" s="158"/>
      <c r="AE39" s="53"/>
      <c r="AF39" s="168"/>
      <c r="AG39" s="158"/>
      <c r="AH39" s="158"/>
      <c r="AI39" s="53"/>
      <c r="AJ39" s="168">
        <v>1440</v>
      </c>
      <c r="AK39" s="158"/>
      <c r="AL39" s="158">
        <v>1530</v>
      </c>
      <c r="AM39" s="53">
        <v>1440</v>
      </c>
    </row>
    <row r="40" spans="1:39" s="122" customFormat="1" ht="12.75">
      <c r="A40" s="27"/>
      <c r="B40" s="155"/>
      <c r="C40" s="125"/>
      <c r="D40" s="168"/>
      <c r="E40" s="158"/>
      <c r="F40" s="158"/>
      <c r="G40" s="53"/>
      <c r="H40" s="168"/>
      <c r="I40" s="158"/>
      <c r="J40" s="158"/>
      <c r="K40" s="53"/>
      <c r="L40" s="168"/>
      <c r="M40" s="158"/>
      <c r="N40" s="158"/>
      <c r="O40" s="53"/>
      <c r="P40" s="168"/>
      <c r="Q40" s="158"/>
      <c r="R40" s="158"/>
      <c r="S40" s="53"/>
      <c r="T40" s="168"/>
      <c r="U40" s="158"/>
      <c r="V40" s="158"/>
      <c r="W40" s="53"/>
      <c r="X40" s="168"/>
      <c r="Y40" s="158"/>
      <c r="Z40" s="158"/>
      <c r="AA40" s="53"/>
      <c r="AB40" s="168"/>
      <c r="AC40" s="158"/>
      <c r="AD40" s="158"/>
      <c r="AE40" s="53"/>
      <c r="AF40" s="168"/>
      <c r="AG40" s="158"/>
      <c r="AH40" s="158"/>
      <c r="AI40" s="53"/>
      <c r="AJ40" s="168"/>
      <c r="AK40" s="158"/>
      <c r="AL40" s="158"/>
      <c r="AM40" s="53"/>
    </row>
    <row r="41" spans="1:39" s="156" customFormat="1" ht="15" customHeight="1">
      <c r="A41" s="122"/>
      <c r="B41" s="119"/>
      <c r="C41" s="402" t="s">
        <v>42</v>
      </c>
      <c r="D41" s="330">
        <f>SUM(D42:D43)</f>
        <v>11735</v>
      </c>
      <c r="E41" s="195">
        <f aca="true" t="shared" si="14" ref="E41:P41">SUM(E42:E43)</f>
        <v>0</v>
      </c>
      <c r="F41" s="195">
        <f t="shared" si="14"/>
        <v>15509</v>
      </c>
      <c r="G41" s="366">
        <f t="shared" si="14"/>
        <v>15744</v>
      </c>
      <c r="H41" s="330">
        <f t="shared" si="14"/>
        <v>1260</v>
      </c>
      <c r="I41" s="195">
        <f t="shared" si="14"/>
        <v>0</v>
      </c>
      <c r="J41" s="195">
        <f t="shared" si="14"/>
        <v>1986</v>
      </c>
      <c r="K41" s="366">
        <f t="shared" si="14"/>
        <v>1981</v>
      </c>
      <c r="L41" s="330">
        <f t="shared" si="14"/>
        <v>400</v>
      </c>
      <c r="M41" s="195">
        <f t="shared" si="14"/>
        <v>0</v>
      </c>
      <c r="N41" s="195">
        <f t="shared" si="14"/>
        <v>531</v>
      </c>
      <c r="O41" s="366">
        <f t="shared" si="14"/>
        <v>700</v>
      </c>
      <c r="P41" s="330">
        <f t="shared" si="14"/>
        <v>1100</v>
      </c>
      <c r="Q41" s="195">
        <f aca="true" t="shared" si="15" ref="Q41:AM41">SUM(Q42:Q43)</f>
        <v>0</v>
      </c>
      <c r="R41" s="195">
        <f t="shared" si="15"/>
        <v>1253</v>
      </c>
      <c r="S41" s="366">
        <f t="shared" si="15"/>
        <v>2146</v>
      </c>
      <c r="T41" s="330">
        <f t="shared" si="15"/>
        <v>870</v>
      </c>
      <c r="U41" s="195">
        <f t="shared" si="15"/>
        <v>0</v>
      </c>
      <c r="V41" s="195">
        <f t="shared" si="15"/>
        <v>382</v>
      </c>
      <c r="W41" s="366">
        <f t="shared" si="15"/>
        <v>2089</v>
      </c>
      <c r="X41" s="330">
        <f t="shared" si="15"/>
        <v>181</v>
      </c>
      <c r="Y41" s="195">
        <f t="shared" si="15"/>
        <v>0</v>
      </c>
      <c r="Z41" s="195">
        <f t="shared" si="15"/>
        <v>81</v>
      </c>
      <c r="AA41" s="366">
        <f t="shared" si="15"/>
        <v>95</v>
      </c>
      <c r="AB41" s="330">
        <f t="shared" si="15"/>
        <v>371</v>
      </c>
      <c r="AC41" s="195">
        <f t="shared" si="15"/>
        <v>0</v>
      </c>
      <c r="AD41" s="195">
        <f t="shared" si="15"/>
        <v>16</v>
      </c>
      <c r="AE41" s="366">
        <f t="shared" si="15"/>
        <v>406</v>
      </c>
      <c r="AF41" s="330">
        <f t="shared" si="15"/>
        <v>100</v>
      </c>
      <c r="AG41" s="195">
        <f t="shared" si="15"/>
        <v>0</v>
      </c>
      <c r="AH41" s="195">
        <f t="shared" si="15"/>
        <v>592</v>
      </c>
      <c r="AI41" s="366">
        <f t="shared" si="15"/>
        <v>247</v>
      </c>
      <c r="AJ41" s="330">
        <f t="shared" si="15"/>
        <v>298</v>
      </c>
      <c r="AK41" s="195">
        <f t="shared" si="15"/>
        <v>0</v>
      </c>
      <c r="AL41" s="195">
        <f t="shared" si="15"/>
        <v>1515</v>
      </c>
      <c r="AM41" s="366">
        <f t="shared" si="15"/>
        <v>2975</v>
      </c>
    </row>
    <row r="42" spans="1:39" ht="12.75">
      <c r="A42" s="27"/>
      <c r="B42" s="52"/>
      <c r="C42" s="403" t="s">
        <v>227</v>
      </c>
      <c r="D42" s="168">
        <v>11285</v>
      </c>
      <c r="E42" s="158"/>
      <c r="F42" s="158">
        <v>14232</v>
      </c>
      <c r="G42" s="53">
        <v>14934</v>
      </c>
      <c r="H42" s="168">
        <v>1100</v>
      </c>
      <c r="I42" s="158"/>
      <c r="J42" s="158">
        <v>1924</v>
      </c>
      <c r="K42" s="53">
        <v>1931</v>
      </c>
      <c r="L42" s="168">
        <v>300</v>
      </c>
      <c r="M42" s="158"/>
      <c r="N42" s="158">
        <v>482</v>
      </c>
      <c r="O42" s="53">
        <v>400</v>
      </c>
      <c r="P42" s="168">
        <v>900</v>
      </c>
      <c r="Q42" s="158"/>
      <c r="R42" s="158">
        <v>1168</v>
      </c>
      <c r="S42" s="53">
        <v>1234</v>
      </c>
      <c r="T42" s="168">
        <v>710</v>
      </c>
      <c r="U42" s="158"/>
      <c r="V42" s="158">
        <v>358</v>
      </c>
      <c r="W42" s="53">
        <v>661</v>
      </c>
      <c r="X42" s="168">
        <v>181</v>
      </c>
      <c r="Y42" s="158"/>
      <c r="Z42" s="158">
        <v>80</v>
      </c>
      <c r="AA42" s="53">
        <v>75</v>
      </c>
      <c r="AB42" s="168">
        <v>6</v>
      </c>
      <c r="AC42" s="158"/>
      <c r="AD42" s="158">
        <v>10</v>
      </c>
      <c r="AE42" s="53">
        <v>6</v>
      </c>
      <c r="AF42" s="168">
        <v>100</v>
      </c>
      <c r="AG42" s="158"/>
      <c r="AH42" s="158">
        <v>195</v>
      </c>
      <c r="AI42" s="53">
        <v>92</v>
      </c>
      <c r="AJ42" s="168">
        <v>298</v>
      </c>
      <c r="AK42" s="158"/>
      <c r="AL42" s="158">
        <v>1515</v>
      </c>
      <c r="AM42" s="53">
        <v>2975</v>
      </c>
    </row>
    <row r="43" spans="1:39" ht="12.75">
      <c r="A43" s="27"/>
      <c r="B43" s="52"/>
      <c r="C43" s="403" t="s">
        <v>228</v>
      </c>
      <c r="D43" s="168">
        <v>450</v>
      </c>
      <c r="E43" s="158"/>
      <c r="F43" s="158">
        <v>1277</v>
      </c>
      <c r="G43" s="53">
        <v>810</v>
      </c>
      <c r="H43" s="168">
        <v>160</v>
      </c>
      <c r="I43" s="158"/>
      <c r="J43" s="158">
        <v>62</v>
      </c>
      <c r="K43" s="53">
        <v>50</v>
      </c>
      <c r="L43" s="168">
        <v>100</v>
      </c>
      <c r="M43" s="158"/>
      <c r="N43" s="158">
        <v>49</v>
      </c>
      <c r="O43" s="53">
        <v>300</v>
      </c>
      <c r="P43" s="168">
        <v>200</v>
      </c>
      <c r="Q43" s="158"/>
      <c r="R43" s="158">
        <v>85</v>
      </c>
      <c r="S43" s="53">
        <v>912</v>
      </c>
      <c r="T43" s="168">
        <v>160</v>
      </c>
      <c r="U43" s="158"/>
      <c r="V43" s="158">
        <v>24</v>
      </c>
      <c r="W43" s="53">
        <v>1428</v>
      </c>
      <c r="X43" s="168"/>
      <c r="Y43" s="158"/>
      <c r="Z43" s="158">
        <v>1</v>
      </c>
      <c r="AA43" s="53">
        <v>20</v>
      </c>
      <c r="AB43" s="168">
        <v>365</v>
      </c>
      <c r="AC43" s="158"/>
      <c r="AD43" s="158">
        <v>6</v>
      </c>
      <c r="AE43" s="53">
        <v>400</v>
      </c>
      <c r="AF43" s="168"/>
      <c r="AG43" s="158"/>
      <c r="AH43" s="158">
        <v>397</v>
      </c>
      <c r="AI43" s="53">
        <v>155</v>
      </c>
      <c r="AJ43" s="168"/>
      <c r="AK43" s="158"/>
      <c r="AL43" s="158"/>
      <c r="AM43" s="53"/>
    </row>
    <row r="44" spans="1:39" s="181" customFormat="1" ht="15" customHeight="1">
      <c r="A44" s="111"/>
      <c r="B44" s="110">
        <v>14</v>
      </c>
      <c r="C44" s="404" t="s">
        <v>46</v>
      </c>
      <c r="D44" s="246"/>
      <c r="E44" s="199"/>
      <c r="F44" s="199">
        <v>56</v>
      </c>
      <c r="G44" s="200">
        <v>0</v>
      </c>
      <c r="H44" s="246">
        <v>0</v>
      </c>
      <c r="I44" s="199"/>
      <c r="J44" s="199">
        <v>1</v>
      </c>
      <c r="K44" s="200">
        <v>0</v>
      </c>
      <c r="L44" s="246">
        <v>300</v>
      </c>
      <c r="M44" s="199"/>
      <c r="N44" s="199">
        <v>152</v>
      </c>
      <c r="O44" s="200">
        <v>110</v>
      </c>
      <c r="P44" s="246">
        <v>10</v>
      </c>
      <c r="Q44" s="199"/>
      <c r="R44" s="199">
        <v>7</v>
      </c>
      <c r="S44" s="200"/>
      <c r="T44" s="246"/>
      <c r="U44" s="199"/>
      <c r="V44" s="199">
        <v>1</v>
      </c>
      <c r="W44" s="200"/>
      <c r="X44" s="246"/>
      <c r="Y44" s="199"/>
      <c r="Z44" s="199"/>
      <c r="AA44" s="200"/>
      <c r="AB44" s="246">
        <v>80</v>
      </c>
      <c r="AC44" s="199"/>
      <c r="AD44" s="199">
        <v>88</v>
      </c>
      <c r="AE44" s="200"/>
      <c r="AF44" s="246">
        <v>0</v>
      </c>
      <c r="AG44" s="199"/>
      <c r="AH44" s="199"/>
      <c r="AI44" s="200">
        <v>0</v>
      </c>
      <c r="AJ44" s="246">
        <v>0</v>
      </c>
      <c r="AK44" s="199"/>
      <c r="AL44" s="199">
        <v>734</v>
      </c>
      <c r="AM44" s="200">
        <v>689</v>
      </c>
    </row>
    <row r="45" spans="1:39" s="181" customFormat="1" ht="15" customHeight="1">
      <c r="A45" s="111"/>
      <c r="B45" s="110">
        <v>15</v>
      </c>
      <c r="C45" s="404" t="s">
        <v>74</v>
      </c>
      <c r="D45" s="246">
        <v>3500</v>
      </c>
      <c r="E45" s="199"/>
      <c r="F45" s="199">
        <v>6491</v>
      </c>
      <c r="G45" s="200">
        <v>6600</v>
      </c>
      <c r="H45" s="246">
        <v>3300</v>
      </c>
      <c r="I45" s="199"/>
      <c r="J45" s="199">
        <v>4138</v>
      </c>
      <c r="K45" s="200">
        <v>4117</v>
      </c>
      <c r="L45" s="246">
        <v>0</v>
      </c>
      <c r="M45" s="199"/>
      <c r="N45" s="199"/>
      <c r="O45" s="200">
        <v>0</v>
      </c>
      <c r="P45" s="246">
        <v>0</v>
      </c>
      <c r="Q45" s="199"/>
      <c r="R45" s="199"/>
      <c r="S45" s="200">
        <v>0</v>
      </c>
      <c r="T45" s="246">
        <v>0</v>
      </c>
      <c r="U45" s="199"/>
      <c r="V45" s="199"/>
      <c r="W45" s="200">
        <v>1500</v>
      </c>
      <c r="X45" s="246">
        <v>0</v>
      </c>
      <c r="Y45" s="199"/>
      <c r="Z45" s="199"/>
      <c r="AA45" s="200">
        <v>0</v>
      </c>
      <c r="AB45" s="246">
        <v>0</v>
      </c>
      <c r="AC45" s="199"/>
      <c r="AD45" s="199"/>
      <c r="AE45" s="200">
        <v>0</v>
      </c>
      <c r="AF45" s="246">
        <v>0</v>
      </c>
      <c r="AG45" s="199"/>
      <c r="AH45" s="199"/>
      <c r="AI45" s="200">
        <v>0</v>
      </c>
      <c r="AJ45" s="246">
        <v>0</v>
      </c>
      <c r="AK45" s="199"/>
      <c r="AL45" s="199"/>
      <c r="AM45" s="200">
        <v>0</v>
      </c>
    </row>
    <row r="46" spans="2:39" ht="15" customHeight="1">
      <c r="B46" s="42"/>
      <c r="C46" s="206" t="s">
        <v>219</v>
      </c>
      <c r="D46" s="179">
        <f>D10+D15+D22+D23+D24+D28+D29+D30+D44+D45</f>
        <v>270365</v>
      </c>
      <c r="E46" s="180">
        <f aca="true" t="shared" si="16" ref="E46:P46">E10+E15+E22+E23+E24+E28+E29+E30+E44+E45</f>
        <v>0</v>
      </c>
      <c r="F46" s="180">
        <f t="shared" si="16"/>
        <v>304067</v>
      </c>
      <c r="G46" s="407">
        <f t="shared" si="16"/>
        <v>287086</v>
      </c>
      <c r="H46" s="179">
        <f t="shared" si="16"/>
        <v>107854</v>
      </c>
      <c r="I46" s="180">
        <f t="shared" si="16"/>
        <v>0</v>
      </c>
      <c r="J46" s="180">
        <f t="shared" si="16"/>
        <v>122307</v>
      </c>
      <c r="K46" s="407">
        <f t="shared" si="16"/>
        <v>106817</v>
      </c>
      <c r="L46" s="179">
        <f t="shared" si="16"/>
        <v>25516</v>
      </c>
      <c r="M46" s="180">
        <f t="shared" si="16"/>
        <v>0</v>
      </c>
      <c r="N46" s="180">
        <f t="shared" si="16"/>
        <v>27403</v>
      </c>
      <c r="O46" s="407">
        <f t="shared" si="16"/>
        <v>25213</v>
      </c>
      <c r="P46" s="179">
        <f t="shared" si="16"/>
        <v>22828</v>
      </c>
      <c r="Q46" s="180">
        <f aca="true" t="shared" si="17" ref="Q46:AM46">Q10+Q15+Q22+Q23+Q24+Q28+Q29+Q30+Q44+Q45</f>
        <v>0</v>
      </c>
      <c r="R46" s="180">
        <f t="shared" si="17"/>
        <v>25735</v>
      </c>
      <c r="S46" s="407">
        <f t="shared" si="17"/>
        <v>22512</v>
      </c>
      <c r="T46" s="179">
        <f t="shared" si="17"/>
        <v>28756</v>
      </c>
      <c r="U46" s="180">
        <f t="shared" si="17"/>
        <v>0</v>
      </c>
      <c r="V46" s="180">
        <f t="shared" si="17"/>
        <v>27768</v>
      </c>
      <c r="W46" s="407">
        <f t="shared" si="17"/>
        <v>37615</v>
      </c>
      <c r="X46" s="179">
        <f t="shared" si="17"/>
        <v>2962</v>
      </c>
      <c r="Y46" s="180">
        <f t="shared" si="17"/>
        <v>0</v>
      </c>
      <c r="Z46" s="180">
        <f t="shared" si="17"/>
        <v>3373</v>
      </c>
      <c r="AA46" s="407">
        <f t="shared" si="17"/>
        <v>3310</v>
      </c>
      <c r="AB46" s="179">
        <f t="shared" si="17"/>
        <v>1813</v>
      </c>
      <c r="AC46" s="180">
        <f t="shared" si="17"/>
        <v>0</v>
      </c>
      <c r="AD46" s="180">
        <f t="shared" si="17"/>
        <v>985</v>
      </c>
      <c r="AE46" s="407">
        <f t="shared" si="17"/>
        <v>651</v>
      </c>
      <c r="AF46" s="179">
        <f t="shared" si="17"/>
        <v>640</v>
      </c>
      <c r="AG46" s="180">
        <f t="shared" si="17"/>
        <v>0</v>
      </c>
      <c r="AH46" s="180">
        <f t="shared" si="17"/>
        <v>1346</v>
      </c>
      <c r="AI46" s="407">
        <f t="shared" si="17"/>
        <v>571</v>
      </c>
      <c r="AJ46" s="179">
        <f t="shared" si="17"/>
        <v>22992</v>
      </c>
      <c r="AK46" s="180">
        <f t="shared" si="17"/>
        <v>0</v>
      </c>
      <c r="AL46" s="180">
        <f t="shared" si="17"/>
        <v>18793</v>
      </c>
      <c r="AM46" s="407">
        <f t="shared" si="17"/>
        <v>27489</v>
      </c>
    </row>
    <row r="47" spans="2:39" s="43" customFormat="1" ht="15" customHeight="1">
      <c r="B47" s="36">
        <v>16</v>
      </c>
      <c r="C47" s="382" t="s">
        <v>151</v>
      </c>
      <c r="D47" s="137">
        <v>0</v>
      </c>
      <c r="E47" s="103"/>
      <c r="F47" s="103"/>
      <c r="G47" s="200">
        <v>0</v>
      </c>
      <c r="H47" s="137">
        <v>0</v>
      </c>
      <c r="I47" s="103"/>
      <c r="J47" s="103"/>
      <c r="K47" s="200">
        <v>0</v>
      </c>
      <c r="L47" s="137">
        <v>0</v>
      </c>
      <c r="M47" s="103"/>
      <c r="N47" s="103"/>
      <c r="O47" s="200">
        <v>0</v>
      </c>
      <c r="P47" s="137">
        <v>0</v>
      </c>
      <c r="Q47" s="103"/>
      <c r="R47" s="103"/>
      <c r="S47" s="200">
        <v>0</v>
      </c>
      <c r="T47" s="137">
        <v>0</v>
      </c>
      <c r="U47" s="103"/>
      <c r="V47" s="103"/>
      <c r="W47" s="200">
        <v>0</v>
      </c>
      <c r="X47" s="137">
        <v>0</v>
      </c>
      <c r="Y47" s="103"/>
      <c r="Z47" s="103"/>
      <c r="AA47" s="200">
        <v>0</v>
      </c>
      <c r="AB47" s="137">
        <v>0</v>
      </c>
      <c r="AC47" s="103"/>
      <c r="AD47" s="103"/>
      <c r="AE47" s="200">
        <v>0</v>
      </c>
      <c r="AF47" s="137">
        <v>0</v>
      </c>
      <c r="AG47" s="103"/>
      <c r="AH47" s="103"/>
      <c r="AI47" s="200">
        <v>0</v>
      </c>
      <c r="AJ47" s="137"/>
      <c r="AK47" s="103"/>
      <c r="AL47" s="103"/>
      <c r="AM47" s="200">
        <v>0</v>
      </c>
    </row>
    <row r="48" spans="2:39" s="43" customFormat="1" ht="15" customHeight="1">
      <c r="B48" s="36">
        <v>17</v>
      </c>
      <c r="C48" s="382" t="s">
        <v>147</v>
      </c>
      <c r="D48" s="137">
        <v>0</v>
      </c>
      <c r="E48" s="103"/>
      <c r="F48" s="199"/>
      <c r="G48" s="200">
        <v>0</v>
      </c>
      <c r="H48" s="137">
        <v>0</v>
      </c>
      <c r="I48" s="103"/>
      <c r="J48" s="199"/>
      <c r="K48" s="200">
        <v>0</v>
      </c>
      <c r="L48" s="137">
        <v>0</v>
      </c>
      <c r="M48" s="103"/>
      <c r="N48" s="199"/>
      <c r="O48" s="200">
        <v>0</v>
      </c>
      <c r="P48" s="137">
        <v>0</v>
      </c>
      <c r="Q48" s="103"/>
      <c r="R48" s="199"/>
      <c r="S48" s="200">
        <v>0</v>
      </c>
      <c r="T48" s="137">
        <v>0</v>
      </c>
      <c r="U48" s="103"/>
      <c r="V48" s="199"/>
      <c r="W48" s="200">
        <v>0</v>
      </c>
      <c r="X48" s="137">
        <v>0</v>
      </c>
      <c r="Y48" s="103"/>
      <c r="Z48" s="199"/>
      <c r="AA48" s="200">
        <v>0</v>
      </c>
      <c r="AB48" s="137">
        <v>0</v>
      </c>
      <c r="AC48" s="103"/>
      <c r="AD48" s="199"/>
      <c r="AE48" s="200">
        <v>0</v>
      </c>
      <c r="AF48" s="137">
        <v>0</v>
      </c>
      <c r="AG48" s="103"/>
      <c r="AH48" s="199"/>
      <c r="AI48" s="200">
        <v>0</v>
      </c>
      <c r="AJ48" s="137">
        <v>0</v>
      </c>
      <c r="AK48" s="103"/>
      <c r="AL48" s="199"/>
      <c r="AM48" s="200">
        <v>0</v>
      </c>
    </row>
    <row r="49" spans="2:39" s="237" customFormat="1" ht="12" thickBot="1">
      <c r="B49" s="234"/>
      <c r="C49" s="405"/>
      <c r="D49" s="242"/>
      <c r="E49" s="235"/>
      <c r="F49" s="235"/>
      <c r="G49" s="236"/>
      <c r="H49" s="242"/>
      <c r="I49" s="235"/>
      <c r="J49" s="235"/>
      <c r="K49" s="236"/>
      <c r="L49" s="242"/>
      <c r="M49" s="235"/>
      <c r="N49" s="235"/>
      <c r="O49" s="236"/>
      <c r="P49" s="242"/>
      <c r="Q49" s="235"/>
      <c r="R49" s="235"/>
      <c r="S49" s="236"/>
      <c r="T49" s="242"/>
      <c r="U49" s="235"/>
      <c r="V49" s="235"/>
      <c r="W49" s="236"/>
      <c r="X49" s="242"/>
      <c r="Y49" s="235"/>
      <c r="Z49" s="235"/>
      <c r="AA49" s="236"/>
      <c r="AB49" s="242"/>
      <c r="AC49" s="235"/>
      <c r="AD49" s="235"/>
      <c r="AE49" s="236"/>
      <c r="AF49" s="242"/>
      <c r="AG49" s="235"/>
      <c r="AH49" s="235"/>
      <c r="AI49" s="236"/>
      <c r="AJ49" s="242"/>
      <c r="AK49" s="235"/>
      <c r="AL49" s="235"/>
      <c r="AM49" s="236"/>
    </row>
    <row r="50" spans="2:39" s="23" customFormat="1" ht="18" customHeight="1" thickBot="1">
      <c r="B50" s="88"/>
      <c r="C50" s="406" t="s">
        <v>180</v>
      </c>
      <c r="D50" s="389">
        <f>D46+D47+D48</f>
        <v>270365</v>
      </c>
      <c r="E50" s="170">
        <f aca="true" t="shared" si="18" ref="E50:AM50">E46+E47+E48</f>
        <v>0</v>
      </c>
      <c r="F50" s="170">
        <f t="shared" si="18"/>
        <v>304067</v>
      </c>
      <c r="G50" s="68">
        <f t="shared" si="18"/>
        <v>287086</v>
      </c>
      <c r="H50" s="389">
        <f t="shared" si="18"/>
        <v>107854</v>
      </c>
      <c r="I50" s="170">
        <f t="shared" si="18"/>
        <v>0</v>
      </c>
      <c r="J50" s="170">
        <f t="shared" si="18"/>
        <v>122307</v>
      </c>
      <c r="K50" s="68">
        <f t="shared" si="18"/>
        <v>106817</v>
      </c>
      <c r="L50" s="389">
        <f t="shared" si="18"/>
        <v>25516</v>
      </c>
      <c r="M50" s="170">
        <f t="shared" si="18"/>
        <v>0</v>
      </c>
      <c r="N50" s="170">
        <f t="shared" si="18"/>
        <v>27403</v>
      </c>
      <c r="O50" s="68">
        <f t="shared" si="18"/>
        <v>25213</v>
      </c>
      <c r="P50" s="389">
        <f t="shared" si="18"/>
        <v>22828</v>
      </c>
      <c r="Q50" s="170">
        <f t="shared" si="18"/>
        <v>0</v>
      </c>
      <c r="R50" s="170">
        <f t="shared" si="18"/>
        <v>25735</v>
      </c>
      <c r="S50" s="68">
        <f t="shared" si="18"/>
        <v>22512</v>
      </c>
      <c r="T50" s="389">
        <f t="shared" si="18"/>
        <v>28756</v>
      </c>
      <c r="U50" s="170">
        <f t="shared" si="18"/>
        <v>0</v>
      </c>
      <c r="V50" s="170">
        <f t="shared" si="18"/>
        <v>27768</v>
      </c>
      <c r="W50" s="68">
        <f t="shared" si="18"/>
        <v>37615</v>
      </c>
      <c r="X50" s="389">
        <f t="shared" si="18"/>
        <v>2962</v>
      </c>
      <c r="Y50" s="170">
        <f t="shared" si="18"/>
        <v>0</v>
      </c>
      <c r="Z50" s="170">
        <f t="shared" si="18"/>
        <v>3373</v>
      </c>
      <c r="AA50" s="68">
        <f t="shared" si="18"/>
        <v>3310</v>
      </c>
      <c r="AB50" s="389">
        <f t="shared" si="18"/>
        <v>1813</v>
      </c>
      <c r="AC50" s="170">
        <f t="shared" si="18"/>
        <v>0</v>
      </c>
      <c r="AD50" s="170">
        <f t="shared" si="18"/>
        <v>985</v>
      </c>
      <c r="AE50" s="68">
        <f t="shared" si="18"/>
        <v>651</v>
      </c>
      <c r="AF50" s="389">
        <f t="shared" si="18"/>
        <v>640</v>
      </c>
      <c r="AG50" s="170">
        <f t="shared" si="18"/>
        <v>0</v>
      </c>
      <c r="AH50" s="170">
        <f t="shared" si="18"/>
        <v>1346</v>
      </c>
      <c r="AI50" s="68">
        <f t="shared" si="18"/>
        <v>571</v>
      </c>
      <c r="AJ50" s="389">
        <f t="shared" si="18"/>
        <v>22992</v>
      </c>
      <c r="AK50" s="170">
        <f t="shared" si="18"/>
        <v>0</v>
      </c>
      <c r="AL50" s="170">
        <f t="shared" si="18"/>
        <v>18793</v>
      </c>
      <c r="AM50" s="68">
        <f t="shared" si="18"/>
        <v>27489</v>
      </c>
    </row>
    <row r="51" s="3" customFormat="1" ht="12.75">
      <c r="B51" s="12"/>
    </row>
    <row r="53" spans="3:39" ht="12.75">
      <c r="C53" s="1" t="s">
        <v>425</v>
      </c>
      <c r="D53" s="6">
        <f>D50</f>
        <v>270365</v>
      </c>
      <c r="E53" s="6">
        <f aca="true" t="shared" si="19" ref="E53:AM53">E50</f>
        <v>0</v>
      </c>
      <c r="F53" s="6">
        <f t="shared" si="19"/>
        <v>304067</v>
      </c>
      <c r="G53" s="6">
        <f t="shared" si="19"/>
        <v>287086</v>
      </c>
      <c r="H53" s="6">
        <f t="shared" si="19"/>
        <v>107854</v>
      </c>
      <c r="I53" s="6">
        <f t="shared" si="19"/>
        <v>0</v>
      </c>
      <c r="J53" s="6">
        <f t="shared" si="19"/>
        <v>122307</v>
      </c>
      <c r="K53" s="6">
        <f t="shared" si="19"/>
        <v>106817</v>
      </c>
      <c r="L53" s="6">
        <f t="shared" si="19"/>
        <v>25516</v>
      </c>
      <c r="M53" s="6">
        <f t="shared" si="19"/>
        <v>0</v>
      </c>
      <c r="N53" s="6">
        <f t="shared" si="19"/>
        <v>27403</v>
      </c>
      <c r="O53" s="6">
        <f t="shared" si="19"/>
        <v>25213</v>
      </c>
      <c r="P53" s="6">
        <f t="shared" si="19"/>
        <v>22828</v>
      </c>
      <c r="Q53" s="6">
        <f t="shared" si="19"/>
        <v>0</v>
      </c>
      <c r="R53" s="6">
        <f t="shared" si="19"/>
        <v>25735</v>
      </c>
      <c r="S53" s="6">
        <f t="shared" si="19"/>
        <v>22512</v>
      </c>
      <c r="T53" s="6">
        <f t="shared" si="19"/>
        <v>28756</v>
      </c>
      <c r="U53" s="6">
        <f t="shared" si="19"/>
        <v>0</v>
      </c>
      <c r="V53" s="6">
        <f t="shared" si="19"/>
        <v>27768</v>
      </c>
      <c r="W53" s="6">
        <f t="shared" si="19"/>
        <v>37615</v>
      </c>
      <c r="X53" s="6">
        <f t="shared" si="19"/>
        <v>2962</v>
      </c>
      <c r="Y53" s="6">
        <f t="shared" si="19"/>
        <v>0</v>
      </c>
      <c r="Z53" s="6">
        <f t="shared" si="19"/>
        <v>3373</v>
      </c>
      <c r="AA53" s="6">
        <f t="shared" si="19"/>
        <v>3310</v>
      </c>
      <c r="AB53" s="6">
        <f>AB50</f>
        <v>1813</v>
      </c>
      <c r="AC53" s="6">
        <f t="shared" si="19"/>
        <v>0</v>
      </c>
      <c r="AD53" s="6">
        <f t="shared" si="19"/>
        <v>985</v>
      </c>
      <c r="AE53" s="6">
        <f t="shared" si="19"/>
        <v>651</v>
      </c>
      <c r="AF53" s="6">
        <f t="shared" si="19"/>
        <v>640</v>
      </c>
      <c r="AG53" s="6">
        <f t="shared" si="19"/>
        <v>0</v>
      </c>
      <c r="AH53" s="6">
        <f t="shared" si="19"/>
        <v>1346</v>
      </c>
      <c r="AI53" s="6">
        <f t="shared" si="19"/>
        <v>571</v>
      </c>
      <c r="AJ53" s="6">
        <f t="shared" si="19"/>
        <v>22992</v>
      </c>
      <c r="AK53" s="6">
        <f t="shared" si="19"/>
        <v>0</v>
      </c>
      <c r="AL53" s="6">
        <f t="shared" si="19"/>
        <v>18793</v>
      </c>
      <c r="AM53" s="6">
        <f t="shared" si="19"/>
        <v>27489</v>
      </c>
    </row>
  </sheetData>
  <sheetProtection/>
  <mergeCells count="30">
    <mergeCell ref="P6:R6"/>
    <mergeCell ref="S6:S7"/>
    <mergeCell ref="D6:F6"/>
    <mergeCell ref="G6:G7"/>
    <mergeCell ref="L6:N6"/>
    <mergeCell ref="O6:O7"/>
    <mergeCell ref="H6:J6"/>
    <mergeCell ref="K6:K7"/>
    <mergeCell ref="T5:W5"/>
    <mergeCell ref="X5:AA5"/>
    <mergeCell ref="X6:Z6"/>
    <mergeCell ref="AA6:AA7"/>
    <mergeCell ref="T6:V6"/>
    <mergeCell ref="W6:W7"/>
    <mergeCell ref="AF5:AI5"/>
    <mergeCell ref="AJ5:AM5"/>
    <mergeCell ref="AJ6:AL6"/>
    <mergeCell ref="AM6:AM7"/>
    <mergeCell ref="AF6:AH6"/>
    <mergeCell ref="AI6:AI7"/>
    <mergeCell ref="H5:K5"/>
    <mergeCell ref="B4:C4"/>
    <mergeCell ref="B5:B7"/>
    <mergeCell ref="C5:C7"/>
    <mergeCell ref="D5:G5"/>
    <mergeCell ref="AB5:AE5"/>
    <mergeCell ref="AB6:AD6"/>
    <mergeCell ref="AE6:AE7"/>
    <mergeCell ref="L5:O5"/>
    <mergeCell ref="P5:S5"/>
  </mergeCells>
  <printOptions horizontalCentered="1"/>
  <pageMargins left="0.3937007874015748" right="0.1968503937007874" top="0.984251968503937" bottom="0.1968503937007874" header="0.3937007874015748" footer="0"/>
  <pageSetup firstPageNumber="29" useFirstPageNumber="1" horizontalDpi="300" verticalDpi="300" orientation="portrait" paperSize="9" r:id="rId1"/>
  <headerFooter alignWithMargins="0">
    <oddHeader>&amp;L
&amp;"Times New Roman CE,Félkövér"&amp;12Dunavarsány Város Önkormányzata&amp;"Times New Roman CE,Normál"&amp;10
&amp;"Times New Roman CE,Félkövér"&amp;12 2009. évi költségvetése&amp;R&amp;12&amp;P./36.sz. oldal 
&amp;"Times New Roman CE,Félkövér"I./14.sz. melléklet</oddHeader>
  </headerFooter>
  <colBreaks count="4" manualBreakCount="4">
    <brk id="11" min="3" max="49" man="1"/>
    <brk id="19" min="3" max="49" man="1"/>
    <brk id="27" min="3" max="49" man="1"/>
    <brk id="35" min="3" max="4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4:L35"/>
  <sheetViews>
    <sheetView zoomScalePageLayoutView="0" workbookViewId="0" topLeftCell="A1">
      <selection activeCell="B6" sqref="B6:D6"/>
    </sheetView>
  </sheetViews>
  <sheetFormatPr defaultColWidth="9.00390625" defaultRowHeight="12.75"/>
  <cols>
    <col min="2" max="2" width="34.875" style="0" customWidth="1"/>
    <col min="3" max="6" width="11.875" style="216" customWidth="1"/>
    <col min="7" max="7" width="4.875" style="0" customWidth="1"/>
    <col min="8" max="8" width="34.875" style="0" customWidth="1"/>
    <col min="9" max="12" width="11.875" style="216" customWidth="1"/>
  </cols>
  <sheetData>
    <row r="4" spans="1:6" ht="31.5" customHeight="1">
      <c r="A4" s="215"/>
      <c r="B4" s="503" t="s">
        <v>344</v>
      </c>
      <c r="C4" s="503"/>
      <c r="D4" s="503"/>
      <c r="E4" s="113"/>
      <c r="F4" s="113"/>
    </row>
    <row r="5" spans="1:12" ht="15.75">
      <c r="A5" s="215"/>
      <c r="B5" s="215"/>
      <c r="C5" s="217"/>
      <c r="D5" s="217"/>
      <c r="E5" s="217"/>
      <c r="F5" s="217"/>
      <c r="I5" s="25"/>
      <c r="J5" s="25"/>
      <c r="K5" s="25"/>
      <c r="L5" s="25" t="s">
        <v>349</v>
      </c>
    </row>
    <row r="6" spans="2:10" s="218" customFormat="1" ht="15.75">
      <c r="B6" s="504" t="s">
        <v>287</v>
      </c>
      <c r="C6" s="504"/>
      <c r="D6" s="504"/>
      <c r="H6" s="504" t="s">
        <v>29</v>
      </c>
      <c r="I6" s="504"/>
      <c r="J6" s="504"/>
    </row>
    <row r="7" ht="13.5" thickBot="1"/>
    <row r="8" spans="2:12" ht="15.75" customHeight="1">
      <c r="B8" s="505" t="s">
        <v>79</v>
      </c>
      <c r="C8" s="454" t="s">
        <v>414</v>
      </c>
      <c r="D8" s="455"/>
      <c r="E8" s="456"/>
      <c r="F8" s="447" t="s">
        <v>415</v>
      </c>
      <c r="H8" s="505" t="s">
        <v>79</v>
      </c>
      <c r="I8" s="454" t="s">
        <v>414</v>
      </c>
      <c r="J8" s="455"/>
      <c r="K8" s="456"/>
      <c r="L8" s="447" t="s">
        <v>415</v>
      </c>
    </row>
    <row r="9" spans="2:12" ht="30.75" customHeight="1" thickBot="1">
      <c r="B9" s="506"/>
      <c r="C9" s="107" t="s">
        <v>113</v>
      </c>
      <c r="D9" s="107" t="s">
        <v>326</v>
      </c>
      <c r="E9" s="107" t="s">
        <v>350</v>
      </c>
      <c r="F9" s="448"/>
      <c r="H9" s="506"/>
      <c r="I9" s="107" t="s">
        <v>113</v>
      </c>
      <c r="J9" s="107" t="s">
        <v>326</v>
      </c>
      <c r="K9" s="107" t="s">
        <v>350</v>
      </c>
      <c r="L9" s="448"/>
    </row>
    <row r="10" spans="2:12" ht="15" customHeight="1">
      <c r="B10" s="219" t="s">
        <v>2</v>
      </c>
      <c r="C10" s="243">
        <v>231975</v>
      </c>
      <c r="D10" s="243"/>
      <c r="E10" s="243">
        <v>206797</v>
      </c>
      <c r="F10" s="243">
        <v>227125</v>
      </c>
      <c r="H10" s="219" t="s">
        <v>29</v>
      </c>
      <c r="I10" s="243">
        <v>947090</v>
      </c>
      <c r="J10" s="243"/>
      <c r="K10" s="243">
        <v>1215993</v>
      </c>
      <c r="L10" s="243">
        <v>1055548</v>
      </c>
    </row>
    <row r="11" spans="2:12" ht="15" customHeight="1">
      <c r="B11" s="24" t="s">
        <v>288</v>
      </c>
      <c r="C11" s="228">
        <v>1016748</v>
      </c>
      <c r="D11" s="228"/>
      <c r="E11" s="228">
        <v>853249</v>
      </c>
      <c r="F11" s="228">
        <v>460293</v>
      </c>
      <c r="H11" s="152" t="s">
        <v>161</v>
      </c>
      <c r="I11" s="228">
        <v>600</v>
      </c>
      <c r="J11" s="228"/>
      <c r="K11" s="228">
        <v>1098</v>
      </c>
      <c r="L11" s="228">
        <v>1400</v>
      </c>
    </row>
    <row r="12" spans="2:12" ht="15" customHeight="1">
      <c r="B12" s="24" t="s">
        <v>49</v>
      </c>
      <c r="C12" s="228">
        <v>780216</v>
      </c>
      <c r="D12" s="228"/>
      <c r="E12" s="228">
        <v>984773</v>
      </c>
      <c r="F12" s="228">
        <v>605944</v>
      </c>
      <c r="H12" s="153" t="s">
        <v>225</v>
      </c>
      <c r="I12" s="228">
        <v>185880</v>
      </c>
      <c r="J12" s="228"/>
      <c r="K12" s="228">
        <v>0</v>
      </c>
      <c r="L12" s="228">
        <v>42645</v>
      </c>
    </row>
    <row r="13" spans="2:12" ht="15" customHeight="1">
      <c r="B13" s="219" t="s">
        <v>329</v>
      </c>
      <c r="C13" s="228">
        <v>283296</v>
      </c>
      <c r="D13" s="228"/>
      <c r="E13" s="228">
        <v>352607</v>
      </c>
      <c r="F13" s="228"/>
      <c r="H13" s="173" t="s">
        <v>289</v>
      </c>
      <c r="I13" s="228">
        <v>-9130</v>
      </c>
      <c r="J13" s="228"/>
      <c r="K13" s="228">
        <v>0</v>
      </c>
      <c r="L13" s="228"/>
    </row>
    <row r="14" spans="2:12" ht="15" customHeight="1">
      <c r="B14" s="219" t="s">
        <v>289</v>
      </c>
      <c r="C14" s="228">
        <v>-232804</v>
      </c>
      <c r="D14" s="228"/>
      <c r="E14" s="228">
        <v>-223674</v>
      </c>
      <c r="F14" s="228">
        <v>-230573</v>
      </c>
      <c r="H14" s="219"/>
      <c r="I14" s="220"/>
      <c r="J14" s="220"/>
      <c r="K14" s="220"/>
      <c r="L14" s="220"/>
    </row>
    <row r="15" spans="2:12" s="221" customFormat="1" ht="15" customHeight="1">
      <c r="B15" s="222" t="s">
        <v>167</v>
      </c>
      <c r="C15" s="247">
        <f>SUM(C10:C14)</f>
        <v>2079431</v>
      </c>
      <c r="D15" s="247">
        <f>SUM(D10:D14)</f>
        <v>0</v>
      </c>
      <c r="E15" s="247">
        <f>SUM(E10:E14)</f>
        <v>2173752</v>
      </c>
      <c r="F15" s="247">
        <f>SUM(F10:F14)</f>
        <v>1062789</v>
      </c>
      <c r="H15" s="222" t="s">
        <v>290</v>
      </c>
      <c r="I15" s="247">
        <f>SUM(I10:I14)</f>
        <v>1124440</v>
      </c>
      <c r="J15" s="247">
        <f>SUM(J10:J14)</f>
        <v>0</v>
      </c>
      <c r="K15" s="247">
        <f>SUM(K10:K14)</f>
        <v>1217091</v>
      </c>
      <c r="L15" s="247">
        <f>SUM(L10:L14)</f>
        <v>1099593</v>
      </c>
    </row>
    <row r="16" spans="2:12" ht="15" customHeight="1">
      <c r="B16" s="219" t="s">
        <v>133</v>
      </c>
      <c r="C16" s="228"/>
      <c r="D16" s="228"/>
      <c r="E16" s="228">
        <v>0</v>
      </c>
      <c r="F16" s="228">
        <v>0</v>
      </c>
      <c r="H16" s="219" t="s">
        <v>151</v>
      </c>
      <c r="I16" s="228"/>
      <c r="J16" s="228"/>
      <c r="K16" s="228"/>
      <c r="L16" s="228"/>
    </row>
    <row r="17" spans="2:12" ht="15" customHeight="1">
      <c r="B17" s="219" t="s">
        <v>136</v>
      </c>
      <c r="C17" s="228"/>
      <c r="D17" s="228"/>
      <c r="E17" s="228">
        <v>0</v>
      </c>
      <c r="F17" s="228">
        <v>0</v>
      </c>
      <c r="H17" s="219"/>
      <c r="I17" s="228"/>
      <c r="J17" s="228"/>
      <c r="K17" s="228"/>
      <c r="L17" s="228"/>
    </row>
    <row r="18" spans="2:12" ht="15" customHeight="1">
      <c r="B18" s="222" t="s">
        <v>244</v>
      </c>
      <c r="C18" s="229">
        <f>SUM(C16:C17)</f>
        <v>0</v>
      </c>
      <c r="D18" s="229">
        <f>SUM(D16:D17)</f>
        <v>0</v>
      </c>
      <c r="E18" s="229">
        <f>SUM(E16:E17)</f>
        <v>0</v>
      </c>
      <c r="F18" s="229">
        <f>SUM(F16:F17)</f>
        <v>0</v>
      </c>
      <c r="H18" s="222" t="s">
        <v>226</v>
      </c>
      <c r="I18" s="229">
        <f>SUM(I16:I17)</f>
        <v>0</v>
      </c>
      <c r="J18" s="229">
        <f>SUM(J16:J17)</f>
        <v>0</v>
      </c>
      <c r="K18" s="229">
        <f>SUM(K16:K17)</f>
        <v>0</v>
      </c>
      <c r="L18" s="229">
        <f>SUM(L16:L17)</f>
        <v>0</v>
      </c>
    </row>
    <row r="19" spans="2:12" ht="15" customHeight="1">
      <c r="B19" s="219" t="s">
        <v>138</v>
      </c>
      <c r="C19" s="228"/>
      <c r="D19" s="228"/>
      <c r="E19" s="228"/>
      <c r="F19" s="228"/>
      <c r="H19" s="219" t="s">
        <v>147</v>
      </c>
      <c r="I19" s="228"/>
      <c r="J19" s="228"/>
      <c r="K19" s="228"/>
      <c r="L19" s="228"/>
    </row>
    <row r="20" spans="2:12" s="225" customFormat="1" ht="15" customHeight="1">
      <c r="B20" s="223" t="s">
        <v>291</v>
      </c>
      <c r="C20" s="230">
        <f>C15+C18+C19</f>
        <v>2079431</v>
      </c>
      <c r="D20" s="230">
        <f>D15+D18+D19</f>
        <v>0</v>
      </c>
      <c r="E20" s="230">
        <f>E15+E18+E19</f>
        <v>2173752</v>
      </c>
      <c r="F20" s="230">
        <f>F15+F18+F19</f>
        <v>1062789</v>
      </c>
      <c r="H20" s="223" t="s">
        <v>292</v>
      </c>
      <c r="I20" s="230">
        <f>I15+I18+I19</f>
        <v>1124440</v>
      </c>
      <c r="J20" s="230">
        <f>J15+J18+J19</f>
        <v>0</v>
      </c>
      <c r="K20" s="230">
        <f>K15+K18+K19</f>
        <v>1217091</v>
      </c>
      <c r="L20" s="230">
        <f>L15+L18+L19</f>
        <v>1099593</v>
      </c>
    </row>
    <row r="21" spans="3:12" s="226" customFormat="1" ht="11.25">
      <c r="C21" s="227"/>
      <c r="D21" s="227"/>
      <c r="E21" s="227"/>
      <c r="F21" s="227"/>
      <c r="I21" s="227"/>
      <c r="J21" s="227"/>
      <c r="K21" s="227"/>
      <c r="L21" s="227"/>
    </row>
    <row r="23" spans="2:10" s="218" customFormat="1" ht="15.75">
      <c r="B23" s="504" t="s">
        <v>293</v>
      </c>
      <c r="C23" s="504"/>
      <c r="D23" s="504"/>
      <c r="H23" s="504" t="s">
        <v>294</v>
      </c>
      <c r="I23" s="504"/>
      <c r="J23" s="504"/>
    </row>
    <row r="24" spans="3:12" s="226" customFormat="1" ht="11.25">
      <c r="C24" s="227"/>
      <c r="D24" s="227"/>
      <c r="E24" s="227"/>
      <c r="F24" s="227"/>
      <c r="I24" s="227"/>
      <c r="J24" s="227"/>
      <c r="K24" s="227"/>
      <c r="L24" s="227"/>
    </row>
    <row r="25" spans="2:12" ht="15" customHeight="1">
      <c r="B25" s="24" t="s">
        <v>295</v>
      </c>
      <c r="C25" s="228">
        <v>9700</v>
      </c>
      <c r="D25" s="228"/>
      <c r="E25" s="228">
        <v>4036</v>
      </c>
      <c r="F25" s="228">
        <v>5500</v>
      </c>
      <c r="H25" s="219" t="s">
        <v>294</v>
      </c>
      <c r="I25" s="228">
        <v>965541</v>
      </c>
      <c r="J25" s="228"/>
      <c r="K25" s="228">
        <v>962902</v>
      </c>
      <c r="L25" s="228">
        <v>69696</v>
      </c>
    </row>
    <row r="26" spans="2:12" ht="15" customHeight="1">
      <c r="B26" s="219" t="s">
        <v>129</v>
      </c>
      <c r="C26" s="228">
        <v>850</v>
      </c>
      <c r="D26" s="228"/>
      <c r="E26" s="228">
        <v>919</v>
      </c>
      <c r="F26" s="228">
        <v>1000</v>
      </c>
      <c r="H26" s="219" t="s">
        <v>289</v>
      </c>
      <c r="I26" s="220">
        <v>0</v>
      </c>
      <c r="J26" s="220"/>
      <c r="K26" s="220">
        <v>0</v>
      </c>
      <c r="L26" s="220">
        <v>0</v>
      </c>
    </row>
    <row r="27" spans="2:12" ht="15" customHeight="1">
      <c r="B27" s="219" t="s">
        <v>289</v>
      </c>
      <c r="C27" s="228">
        <v>0</v>
      </c>
      <c r="D27" s="228"/>
      <c r="E27" s="228">
        <v>0</v>
      </c>
      <c r="F27" s="228">
        <v>0</v>
      </c>
      <c r="H27" s="219"/>
      <c r="I27" s="228"/>
      <c r="J27" s="228"/>
      <c r="K27" s="228"/>
      <c r="L27" s="228"/>
    </row>
    <row r="28" spans="2:12" ht="15" customHeight="1">
      <c r="B28" s="219"/>
      <c r="C28" s="220"/>
      <c r="D28" s="220"/>
      <c r="E28" s="220"/>
      <c r="F28" s="220"/>
      <c r="H28" s="219"/>
      <c r="I28" s="228"/>
      <c r="J28" s="228"/>
      <c r="K28" s="228"/>
      <c r="L28" s="228"/>
    </row>
    <row r="29" spans="2:12" ht="15" customHeight="1">
      <c r="B29" s="222" t="s">
        <v>167</v>
      </c>
      <c r="C29" s="349">
        <f>SUM(C25:C28)</f>
        <v>10550</v>
      </c>
      <c r="D29" s="349">
        <f>SUM(D25:D28)</f>
        <v>0</v>
      </c>
      <c r="E29" s="349">
        <f>SUM(E25:E28)</f>
        <v>4955</v>
      </c>
      <c r="F29" s="349">
        <f>SUM(F25:F28)</f>
        <v>6500</v>
      </c>
      <c r="H29" s="222" t="s">
        <v>290</v>
      </c>
      <c r="I29" s="349">
        <f>SUM(I25:I28)</f>
        <v>965541</v>
      </c>
      <c r="J29" s="349">
        <f>SUM(J25:J28)</f>
        <v>0</v>
      </c>
      <c r="K29" s="349">
        <f>SUM(K25:K28)</f>
        <v>962902</v>
      </c>
      <c r="L29" s="349">
        <f>SUM(L25:L28)</f>
        <v>69696</v>
      </c>
    </row>
    <row r="30" spans="2:12" ht="15" customHeight="1">
      <c r="B30" s="219" t="s">
        <v>133</v>
      </c>
      <c r="C30" s="228">
        <v>0</v>
      </c>
      <c r="D30" s="228"/>
      <c r="E30" s="220">
        <v>0</v>
      </c>
      <c r="F30" s="220">
        <v>100000</v>
      </c>
      <c r="H30" s="219" t="s">
        <v>150</v>
      </c>
      <c r="I30" s="228">
        <v>0</v>
      </c>
      <c r="J30" s="228"/>
      <c r="K30" s="228">
        <v>0</v>
      </c>
      <c r="L30" s="228">
        <v>0</v>
      </c>
    </row>
    <row r="31" spans="2:12" ht="15" customHeight="1">
      <c r="B31" s="219" t="s">
        <v>136</v>
      </c>
      <c r="C31" s="220">
        <v>0</v>
      </c>
      <c r="D31" s="220"/>
      <c r="E31" s="220">
        <v>0</v>
      </c>
      <c r="F31" s="220">
        <v>0</v>
      </c>
      <c r="H31" s="219"/>
      <c r="I31" s="228"/>
      <c r="J31" s="228"/>
      <c r="K31" s="228"/>
      <c r="L31" s="228"/>
    </row>
    <row r="32" spans="2:12" ht="15" customHeight="1">
      <c r="B32" s="222" t="s">
        <v>244</v>
      </c>
      <c r="C32" s="349">
        <f>SUM(C30:C31)</f>
        <v>0</v>
      </c>
      <c r="D32" s="349">
        <f>SUM(D30:D31)</f>
        <v>0</v>
      </c>
      <c r="E32" s="349">
        <f>SUM(E30:E31)</f>
        <v>0</v>
      </c>
      <c r="F32" s="349">
        <f>SUM(F30:F31)</f>
        <v>100000</v>
      </c>
      <c r="H32" s="222" t="s">
        <v>226</v>
      </c>
      <c r="I32" s="349">
        <f>SUM(I30:I31)</f>
        <v>0</v>
      </c>
      <c r="J32" s="349">
        <f>SUM(J30:J31)</f>
        <v>0</v>
      </c>
      <c r="K32" s="349">
        <f>SUM(K30:K31)</f>
        <v>0</v>
      </c>
      <c r="L32" s="349">
        <f>SUM(L30:L31)</f>
        <v>0</v>
      </c>
    </row>
    <row r="33" spans="2:12" s="225" customFormat="1" ht="18" customHeight="1">
      <c r="B33" s="223" t="s">
        <v>296</v>
      </c>
      <c r="C33" s="224">
        <f>C29+C32</f>
        <v>10550</v>
      </c>
      <c r="D33" s="224">
        <f>D29+D32</f>
        <v>0</v>
      </c>
      <c r="E33" s="224">
        <f>E29+E32</f>
        <v>4955</v>
      </c>
      <c r="F33" s="224">
        <f>F29+F32</f>
        <v>106500</v>
      </c>
      <c r="H33" s="223" t="s">
        <v>297</v>
      </c>
      <c r="I33" s="224">
        <f>I29+I32</f>
        <v>965541</v>
      </c>
      <c r="J33" s="224">
        <f>J29+J32</f>
        <v>0</v>
      </c>
      <c r="K33" s="224">
        <f>K29+K32</f>
        <v>962902</v>
      </c>
      <c r="L33" s="224">
        <f>L29+L32</f>
        <v>69696</v>
      </c>
    </row>
    <row r="34" spans="3:12" s="226" customFormat="1" ht="12" thickBot="1">
      <c r="C34" s="227"/>
      <c r="D34" s="227"/>
      <c r="E34" s="227"/>
      <c r="F34" s="227"/>
      <c r="I34" s="227"/>
      <c r="J34" s="227"/>
      <c r="K34" s="227"/>
      <c r="L34" s="227"/>
    </row>
    <row r="35" spans="2:12" s="233" customFormat="1" ht="21" customHeight="1" thickBot="1">
      <c r="B35" s="231" t="s">
        <v>179</v>
      </c>
      <c r="C35" s="244">
        <f>C20+C33</f>
        <v>2089981</v>
      </c>
      <c r="D35" s="244">
        <f>D20+D33</f>
        <v>0</v>
      </c>
      <c r="E35" s="244">
        <f>E20+E33</f>
        <v>2178707</v>
      </c>
      <c r="F35" s="244">
        <f>F20+F33</f>
        <v>1169289</v>
      </c>
      <c r="G35" s="232"/>
      <c r="H35" s="231" t="s">
        <v>180</v>
      </c>
      <c r="I35" s="244">
        <f>I20+I33</f>
        <v>2089981</v>
      </c>
      <c r="J35" s="244">
        <f>J20+J33</f>
        <v>0</v>
      </c>
      <c r="K35" s="244">
        <f>K20+K33</f>
        <v>2179993</v>
      </c>
      <c r="L35" s="244">
        <f>L20+L33</f>
        <v>1169289</v>
      </c>
    </row>
  </sheetData>
  <sheetProtection/>
  <mergeCells count="11">
    <mergeCell ref="I8:K8"/>
    <mergeCell ref="L8:L9"/>
    <mergeCell ref="B4:D4"/>
    <mergeCell ref="B6:D6"/>
    <mergeCell ref="H6:J6"/>
    <mergeCell ref="B23:D23"/>
    <mergeCell ref="H23:J23"/>
    <mergeCell ref="B8:B9"/>
    <mergeCell ref="H8:H9"/>
    <mergeCell ref="C8:E8"/>
    <mergeCell ref="F8:F9"/>
  </mergeCells>
  <printOptions horizontalCentered="1"/>
  <pageMargins left="0.1968503937007874" right="0.1968503937007874" top="1.1811023622047245" bottom="0.1968503937007874" header="0.3937007874015748" footer="0"/>
  <pageSetup firstPageNumber="34" useFirstPageNumber="1" horizontalDpi="600" verticalDpi="600" orientation="landscape" paperSize="9" scale="95" r:id="rId1"/>
  <headerFooter alignWithMargins="0">
    <oddHeader>&amp;L&amp;"Times New Roman CE,Félkövér"&amp;12
Dunavarsány Város Önkormányzata
2009.  évi költségvetése&amp;R&amp;12&amp;P./36.sz. oldal 
&amp;"Times New Roman CE,Félkövér"I./15.sz.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J55"/>
  <sheetViews>
    <sheetView zoomScalePageLayoutView="0" workbookViewId="0" topLeftCell="A1">
      <selection activeCell="A8" sqref="A8"/>
    </sheetView>
  </sheetViews>
  <sheetFormatPr defaultColWidth="10.625" defaultRowHeight="12.75"/>
  <cols>
    <col min="1" max="1" width="10.625" style="1" customWidth="1"/>
    <col min="2" max="2" width="7.875" style="13" customWidth="1"/>
    <col min="3" max="3" width="46.625" style="1" customWidth="1"/>
    <col min="4" max="6" width="13.875" style="1" customWidth="1"/>
    <col min="7" max="7" width="2.875" style="1" customWidth="1"/>
    <col min="8" max="16384" width="10.625" style="1" customWidth="1"/>
  </cols>
  <sheetData>
    <row r="1" spans="5:6" ht="12.75">
      <c r="E1" s="416">
        <v>0.05</v>
      </c>
      <c r="F1" s="416">
        <v>0.05</v>
      </c>
    </row>
    <row r="3" spans="4:6" ht="15.75">
      <c r="D3" s="10"/>
      <c r="E3" s="10"/>
      <c r="F3" s="10"/>
    </row>
    <row r="4" spans="2:6" s="22" customFormat="1" ht="31.5" customHeight="1" thickBot="1">
      <c r="B4" s="453" t="s">
        <v>431</v>
      </c>
      <c r="C4" s="453"/>
      <c r="D4" s="453"/>
      <c r="E4" s="453"/>
      <c r="F4" s="25" t="s">
        <v>439</v>
      </c>
    </row>
    <row r="5" spans="2:6" s="15" customFormat="1" ht="18" customHeight="1">
      <c r="B5" s="449" t="s">
        <v>18</v>
      </c>
      <c r="C5" s="457" t="s">
        <v>79</v>
      </c>
      <c r="D5" s="376" t="s">
        <v>433</v>
      </c>
      <c r="E5" s="376" t="s">
        <v>437</v>
      </c>
      <c r="F5" s="377" t="s">
        <v>438</v>
      </c>
    </row>
    <row r="6" spans="2:6" s="26" customFormat="1" ht="28.5" customHeight="1" thickBot="1">
      <c r="B6" s="450"/>
      <c r="C6" s="452"/>
      <c r="D6" s="107" t="s">
        <v>113</v>
      </c>
      <c r="E6" s="410" t="s">
        <v>434</v>
      </c>
      <c r="F6" s="411" t="s">
        <v>434</v>
      </c>
    </row>
    <row r="7" spans="2:6" s="75" customFormat="1" ht="11.25">
      <c r="B7" s="87"/>
      <c r="C7" s="86"/>
      <c r="D7" s="96"/>
      <c r="E7" s="96"/>
      <c r="F7" s="328"/>
    </row>
    <row r="8" spans="2:6" s="50" customFormat="1" ht="15" customHeight="1">
      <c r="B8" s="112" t="s">
        <v>170</v>
      </c>
      <c r="C8" s="84"/>
      <c r="D8" s="33"/>
      <c r="E8" s="33"/>
      <c r="F8" s="51"/>
    </row>
    <row r="9" spans="2:6" s="27" customFormat="1" ht="15" customHeight="1">
      <c r="B9" s="52" t="s">
        <v>19</v>
      </c>
      <c r="C9" s="66" t="s">
        <v>2</v>
      </c>
      <c r="D9" s="102">
        <v>227125</v>
      </c>
      <c r="E9" s="102">
        <f>ROUND((1+E$1)*D9,0)</f>
        <v>238481</v>
      </c>
      <c r="F9" s="55">
        <f>ROUND((1+F$1)*E9,0)</f>
        <v>250405</v>
      </c>
    </row>
    <row r="10" spans="2:6" s="27" customFormat="1" ht="15" customHeight="1">
      <c r="B10" s="52" t="s">
        <v>20</v>
      </c>
      <c r="C10" s="24" t="s">
        <v>47</v>
      </c>
      <c r="D10" s="102">
        <v>460293</v>
      </c>
      <c r="E10" s="102">
        <f aca="true" t="shared" si="0" ref="E10:E18">ROUND((1+E$1)*D10,0)</f>
        <v>483308</v>
      </c>
      <c r="F10" s="55">
        <f aca="true" t="shared" si="1" ref="F10:F18">ROUND((1+$F$1)*E10,0)</f>
        <v>507473</v>
      </c>
    </row>
    <row r="11" spans="2:6" s="27" customFormat="1" ht="15" customHeight="1">
      <c r="B11" s="52" t="s">
        <v>21</v>
      </c>
      <c r="C11" s="24" t="s">
        <v>165</v>
      </c>
      <c r="D11" s="102">
        <v>5500</v>
      </c>
      <c r="E11" s="102">
        <f t="shared" si="0"/>
        <v>5775</v>
      </c>
      <c r="F11" s="55">
        <f t="shared" si="1"/>
        <v>6064</v>
      </c>
    </row>
    <row r="12" spans="2:6" s="27" customFormat="1" ht="15" customHeight="1">
      <c r="B12" s="52" t="s">
        <v>22</v>
      </c>
      <c r="C12" s="24" t="s">
        <v>49</v>
      </c>
      <c r="D12" s="102">
        <v>605944</v>
      </c>
      <c r="E12" s="102">
        <f t="shared" si="0"/>
        <v>636241</v>
      </c>
      <c r="F12" s="55">
        <f t="shared" si="1"/>
        <v>668053</v>
      </c>
    </row>
    <row r="13" spans="2:6" s="27" customFormat="1" ht="15" customHeight="1">
      <c r="B13" s="52" t="s">
        <v>23</v>
      </c>
      <c r="C13" s="24" t="s">
        <v>129</v>
      </c>
      <c r="D13" s="102">
        <v>1000</v>
      </c>
      <c r="E13" s="102">
        <f t="shared" si="0"/>
        <v>1050</v>
      </c>
      <c r="F13" s="55">
        <f t="shared" si="1"/>
        <v>1103</v>
      </c>
    </row>
    <row r="14" spans="2:6" s="147" customFormat="1" ht="15" customHeight="1">
      <c r="B14" s="148">
        <v>1</v>
      </c>
      <c r="C14" s="173" t="s">
        <v>289</v>
      </c>
      <c r="D14" s="102">
        <v>-230573</v>
      </c>
      <c r="E14" s="102">
        <f t="shared" si="0"/>
        <v>-242102</v>
      </c>
      <c r="F14" s="55">
        <f t="shared" si="1"/>
        <v>-254207</v>
      </c>
    </row>
    <row r="15" spans="2:6" s="23" customFormat="1" ht="15" customHeight="1">
      <c r="B15" s="42"/>
      <c r="C15" s="49" t="s">
        <v>207</v>
      </c>
      <c r="D15" s="103">
        <f>SUM(D9:D14)</f>
        <v>1069289</v>
      </c>
      <c r="E15" s="103">
        <f>SUM(E9:E14)</f>
        <v>1122753</v>
      </c>
      <c r="F15" s="45">
        <f>SUM(F9:F14)</f>
        <v>1178891</v>
      </c>
    </row>
    <row r="16" spans="2:6" s="27" customFormat="1" ht="15" customHeight="1">
      <c r="B16" s="52" t="s">
        <v>24</v>
      </c>
      <c r="C16" s="24" t="s">
        <v>435</v>
      </c>
      <c r="D16" s="102"/>
      <c r="E16" s="102">
        <f t="shared" si="0"/>
        <v>0</v>
      </c>
      <c r="F16" s="55">
        <f t="shared" si="1"/>
        <v>0</v>
      </c>
    </row>
    <row r="17" spans="2:6" s="122" customFormat="1" ht="15" customHeight="1">
      <c r="B17" s="119" t="s">
        <v>25</v>
      </c>
      <c r="C17" s="123" t="s">
        <v>133</v>
      </c>
      <c r="D17" s="102">
        <v>0</v>
      </c>
      <c r="E17" s="102">
        <f t="shared" si="0"/>
        <v>0</v>
      </c>
      <c r="F17" s="55">
        <f t="shared" si="1"/>
        <v>0</v>
      </c>
    </row>
    <row r="18" spans="2:6" s="122" customFormat="1" ht="15" customHeight="1">
      <c r="B18" s="145" t="s">
        <v>26</v>
      </c>
      <c r="C18" s="146" t="s">
        <v>136</v>
      </c>
      <c r="D18" s="102">
        <v>0</v>
      </c>
      <c r="E18" s="102">
        <f t="shared" si="0"/>
        <v>0</v>
      </c>
      <c r="F18" s="55">
        <f t="shared" si="1"/>
        <v>0</v>
      </c>
    </row>
    <row r="19" spans="2:6" s="23" customFormat="1" ht="15" customHeight="1">
      <c r="B19" s="42"/>
      <c r="C19" s="49" t="s">
        <v>208</v>
      </c>
      <c r="D19" s="103">
        <f>SUM(D17:D18)</f>
        <v>0</v>
      </c>
      <c r="E19" s="103">
        <f>SUM(E17:E18)</f>
        <v>0</v>
      </c>
      <c r="F19" s="45">
        <f>SUM(F17:F18)</f>
        <v>0</v>
      </c>
    </row>
    <row r="20" spans="2:6" s="27" customFormat="1" ht="15" customHeight="1">
      <c r="B20" s="52" t="s">
        <v>27</v>
      </c>
      <c r="C20" s="24" t="s">
        <v>138</v>
      </c>
      <c r="D20" s="102">
        <v>0</v>
      </c>
      <c r="E20" s="102"/>
      <c r="F20" s="55"/>
    </row>
    <row r="21" spans="2:9" s="23" customFormat="1" ht="15" customHeight="1">
      <c r="B21" s="36"/>
      <c r="C21" s="182" t="s">
        <v>279</v>
      </c>
      <c r="D21" s="103">
        <f>D15+D16+D19+D20</f>
        <v>1069289</v>
      </c>
      <c r="E21" s="103">
        <f>E15+E16+E19+E20</f>
        <v>1122753</v>
      </c>
      <c r="F21" s="45">
        <f>F15+F16+F19+F20</f>
        <v>1178891</v>
      </c>
      <c r="G21" s="412"/>
      <c r="I21" s="78"/>
    </row>
    <row r="22" spans="2:7" s="27" customFormat="1" ht="15" customHeight="1">
      <c r="B22" s="52"/>
      <c r="C22" s="24" t="s">
        <v>322</v>
      </c>
      <c r="D22" s="102">
        <v>100000</v>
      </c>
      <c r="E22" s="102">
        <v>71403</v>
      </c>
      <c r="F22" s="55">
        <v>74973</v>
      </c>
      <c r="G22" s="413"/>
    </row>
    <row r="23" spans="2:9" s="131" customFormat="1" ht="18" customHeight="1" thickBot="1">
      <c r="B23" s="128"/>
      <c r="C23" s="127" t="s">
        <v>179</v>
      </c>
      <c r="D23" s="129">
        <f>D21+D22</f>
        <v>1169289</v>
      </c>
      <c r="E23" s="129">
        <f>E21+E22</f>
        <v>1194156</v>
      </c>
      <c r="F23" s="130">
        <f>F21+F22</f>
        <v>1253864</v>
      </c>
      <c r="G23" s="414"/>
      <c r="I23" s="415"/>
    </row>
    <row r="24" spans="2:6" s="22" customFormat="1" ht="11.25">
      <c r="B24" s="47"/>
      <c r="C24" s="82"/>
      <c r="D24" s="104"/>
      <c r="E24" s="104"/>
      <c r="F24" s="83"/>
    </row>
    <row r="25" spans="2:6" s="50" customFormat="1" ht="15.75">
      <c r="B25" s="112" t="s">
        <v>169</v>
      </c>
      <c r="C25" s="84"/>
      <c r="D25" s="33"/>
      <c r="E25" s="33"/>
      <c r="F25" s="51"/>
    </row>
    <row r="26" spans="2:6" s="122" customFormat="1" ht="15" customHeight="1">
      <c r="B26" s="119" t="s">
        <v>28</v>
      </c>
      <c r="C26" s="153" t="s">
        <v>7</v>
      </c>
      <c r="D26" s="195">
        <f>SUM(D27:D28)</f>
        <v>69696</v>
      </c>
      <c r="E26" s="195">
        <f>SUM(E27:E28)</f>
        <v>73180</v>
      </c>
      <c r="F26" s="366">
        <f>SUM(F27:F28)</f>
        <v>76839</v>
      </c>
    </row>
    <row r="27" spans="2:10" s="27" customFormat="1" ht="15" customHeight="1">
      <c r="B27" s="52">
        <v>2</v>
      </c>
      <c r="C27" s="28" t="s">
        <v>121</v>
      </c>
      <c r="D27" s="102">
        <v>44208</v>
      </c>
      <c r="E27" s="102">
        <f aca="true" t="shared" si="2" ref="E27:E47">ROUND((1+E$1)*D27,0)</f>
        <v>46418</v>
      </c>
      <c r="F27" s="55">
        <f aca="true" t="shared" si="3" ref="F27:F47">ROUND((1+$F$1)*E27,0)</f>
        <v>48739</v>
      </c>
      <c r="H27" s="85"/>
      <c r="I27" s="85"/>
      <c r="J27" s="85"/>
    </row>
    <row r="28" spans="2:6" s="27" customFormat="1" ht="15" customHeight="1">
      <c r="B28" s="52">
        <v>3</v>
      </c>
      <c r="C28" s="28" t="s">
        <v>183</v>
      </c>
      <c r="D28" s="102">
        <v>25488</v>
      </c>
      <c r="E28" s="102">
        <f t="shared" si="2"/>
        <v>26762</v>
      </c>
      <c r="F28" s="55">
        <f t="shared" si="3"/>
        <v>28100</v>
      </c>
    </row>
    <row r="29" spans="2:6" s="27" customFormat="1" ht="15" customHeight="1">
      <c r="B29" s="52">
        <v>4</v>
      </c>
      <c r="C29" s="28" t="s">
        <v>218</v>
      </c>
      <c r="D29" s="102"/>
      <c r="E29" s="102">
        <f t="shared" si="2"/>
        <v>0</v>
      </c>
      <c r="F29" s="55">
        <f t="shared" si="3"/>
        <v>0</v>
      </c>
    </row>
    <row r="30" spans="2:6" s="27" customFormat="1" ht="15" customHeight="1">
      <c r="B30" s="52">
        <v>5</v>
      </c>
      <c r="C30" s="28" t="s">
        <v>161</v>
      </c>
      <c r="D30" s="102"/>
      <c r="E30" s="102">
        <f t="shared" si="2"/>
        <v>0</v>
      </c>
      <c r="F30" s="55">
        <f t="shared" si="3"/>
        <v>0</v>
      </c>
    </row>
    <row r="31" spans="2:6" s="122" customFormat="1" ht="15" customHeight="1">
      <c r="B31" s="119" t="s">
        <v>75</v>
      </c>
      <c r="C31" s="153" t="s">
        <v>29</v>
      </c>
      <c r="D31" s="195">
        <f>SUM(D32:D38)</f>
        <v>1023551</v>
      </c>
      <c r="E31" s="195">
        <f>SUM(E32:E38)</f>
        <v>1074729</v>
      </c>
      <c r="F31" s="366">
        <f>SUM(F32:F38)</f>
        <v>1128465</v>
      </c>
    </row>
    <row r="32" spans="2:10" s="27" customFormat="1" ht="15" customHeight="1">
      <c r="B32" s="52">
        <v>6</v>
      </c>
      <c r="C32" s="28" t="s">
        <v>184</v>
      </c>
      <c r="D32" s="102">
        <v>543851</v>
      </c>
      <c r="E32" s="102">
        <f t="shared" si="2"/>
        <v>571044</v>
      </c>
      <c r="F32" s="55">
        <f t="shared" si="3"/>
        <v>599596</v>
      </c>
      <c r="H32" s="85"/>
      <c r="I32" s="85"/>
      <c r="J32" s="85"/>
    </row>
    <row r="33" spans="2:10" s="27" customFormat="1" ht="15" customHeight="1">
      <c r="B33" s="52">
        <v>7</v>
      </c>
      <c r="C33" s="28" t="s">
        <v>168</v>
      </c>
      <c r="D33" s="102"/>
      <c r="E33" s="102">
        <f t="shared" si="2"/>
        <v>0</v>
      </c>
      <c r="F33" s="55">
        <f t="shared" si="3"/>
        <v>0</v>
      </c>
      <c r="H33" s="85"/>
      <c r="I33" s="85"/>
      <c r="J33" s="85"/>
    </row>
    <row r="34" spans="2:10" s="27" customFormat="1" ht="15" customHeight="1">
      <c r="B34" s="52">
        <v>8</v>
      </c>
      <c r="C34" s="28" t="s">
        <v>278</v>
      </c>
      <c r="D34" s="102"/>
      <c r="E34" s="102">
        <f t="shared" si="2"/>
        <v>0</v>
      </c>
      <c r="F34" s="55">
        <f t="shared" si="3"/>
        <v>0</v>
      </c>
      <c r="H34" s="85"/>
      <c r="I34" s="85"/>
      <c r="J34" s="85"/>
    </row>
    <row r="35" spans="2:10" s="27" customFormat="1" ht="15" customHeight="1">
      <c r="B35" s="52">
        <v>9</v>
      </c>
      <c r="C35" s="28" t="s">
        <v>1</v>
      </c>
      <c r="D35" s="102">
        <v>439824</v>
      </c>
      <c r="E35" s="102">
        <f t="shared" si="2"/>
        <v>461815</v>
      </c>
      <c r="F35" s="55">
        <f t="shared" si="3"/>
        <v>484906</v>
      </c>
      <c r="H35" s="85"/>
      <c r="I35" s="85"/>
      <c r="J35" s="85"/>
    </row>
    <row r="36" spans="2:10" s="27" customFormat="1" ht="15" customHeight="1">
      <c r="B36" s="52">
        <v>10</v>
      </c>
      <c r="C36" s="28" t="s">
        <v>46</v>
      </c>
      <c r="D36" s="102">
        <v>8599</v>
      </c>
      <c r="E36" s="102">
        <f t="shared" si="2"/>
        <v>9029</v>
      </c>
      <c r="F36" s="55">
        <f t="shared" si="3"/>
        <v>9480</v>
      </c>
      <c r="H36" s="85"/>
      <c r="I36" s="85"/>
      <c r="J36" s="85"/>
    </row>
    <row r="37" spans="2:10" s="27" customFormat="1" ht="15" customHeight="1">
      <c r="B37" s="52">
        <v>11</v>
      </c>
      <c r="C37" s="28" t="s">
        <v>181</v>
      </c>
      <c r="D37" s="102"/>
      <c r="E37" s="102">
        <f t="shared" si="2"/>
        <v>0</v>
      </c>
      <c r="F37" s="55">
        <f t="shared" si="3"/>
        <v>0</v>
      </c>
      <c r="H37" s="85"/>
      <c r="I37" s="85"/>
      <c r="J37" s="85"/>
    </row>
    <row r="38" spans="2:10" s="27" customFormat="1" ht="15" customHeight="1">
      <c r="B38" s="52">
        <v>12</v>
      </c>
      <c r="C38" s="28" t="s">
        <v>74</v>
      </c>
      <c r="D38" s="102">
        <v>31277</v>
      </c>
      <c r="E38" s="102">
        <f t="shared" si="2"/>
        <v>32841</v>
      </c>
      <c r="F38" s="55">
        <f t="shared" si="3"/>
        <v>34483</v>
      </c>
      <c r="H38" s="85"/>
      <c r="I38" s="85"/>
      <c r="J38" s="85"/>
    </row>
    <row r="39" spans="2:6" s="122" customFormat="1" ht="15" customHeight="1">
      <c r="B39" s="119" t="s">
        <v>76</v>
      </c>
      <c r="C39" s="152" t="s">
        <v>161</v>
      </c>
      <c r="D39" s="102">
        <v>1400</v>
      </c>
      <c r="E39" s="102">
        <f t="shared" si="2"/>
        <v>1470</v>
      </c>
      <c r="F39" s="55">
        <f t="shared" si="3"/>
        <v>1544</v>
      </c>
    </row>
    <row r="40" spans="2:6" s="122" customFormat="1" ht="15" customHeight="1">
      <c r="B40" s="119"/>
      <c r="C40" s="152" t="s">
        <v>455</v>
      </c>
      <c r="D40" s="102">
        <v>31997</v>
      </c>
      <c r="E40" s="102">
        <f t="shared" si="2"/>
        <v>33597</v>
      </c>
      <c r="F40" s="55">
        <f t="shared" si="3"/>
        <v>35277</v>
      </c>
    </row>
    <row r="41" spans="2:6" s="122" customFormat="1" ht="15" customHeight="1">
      <c r="B41" s="119" t="s">
        <v>77</v>
      </c>
      <c r="C41" s="153" t="s">
        <v>436</v>
      </c>
      <c r="D41" s="102">
        <v>42645</v>
      </c>
      <c r="E41" s="102">
        <f t="shared" si="2"/>
        <v>44777</v>
      </c>
      <c r="F41" s="55">
        <f t="shared" si="3"/>
        <v>47016</v>
      </c>
    </row>
    <row r="42" spans="2:6" s="147" customFormat="1" ht="15" customHeight="1">
      <c r="B42" s="148">
        <v>13</v>
      </c>
      <c r="C42" s="173" t="s">
        <v>289</v>
      </c>
      <c r="D42" s="102"/>
      <c r="E42" s="102">
        <f t="shared" si="2"/>
        <v>0</v>
      </c>
      <c r="F42" s="55">
        <f t="shared" si="3"/>
        <v>0</v>
      </c>
    </row>
    <row r="43" spans="2:10" s="43" customFormat="1" ht="18" customHeight="1">
      <c r="B43" s="42"/>
      <c r="C43" s="49" t="s">
        <v>213</v>
      </c>
      <c r="D43" s="105">
        <f>D26+D29+D30+D31+D39+D40+D41+D42</f>
        <v>1169289</v>
      </c>
      <c r="E43" s="105">
        <f>E26+E29+E30+E31+E39+E41+E42</f>
        <v>1194156</v>
      </c>
      <c r="F43" s="44">
        <f>F26+F29+F30+F31+F39+F41+F42</f>
        <v>1253864</v>
      </c>
      <c r="H43" s="101"/>
      <c r="I43" s="101"/>
      <c r="J43" s="101"/>
    </row>
    <row r="44" spans="2:6" s="122" customFormat="1" ht="15" customHeight="1">
      <c r="B44" s="119" t="s">
        <v>78</v>
      </c>
      <c r="C44" s="123" t="s">
        <v>150</v>
      </c>
      <c r="D44" s="102"/>
      <c r="E44" s="102">
        <f t="shared" si="2"/>
        <v>0</v>
      </c>
      <c r="F44" s="55">
        <f t="shared" si="3"/>
        <v>0</v>
      </c>
    </row>
    <row r="45" spans="2:6" s="122" customFormat="1" ht="15" customHeight="1">
      <c r="B45" s="145" t="s">
        <v>80</v>
      </c>
      <c r="C45" s="123" t="s">
        <v>151</v>
      </c>
      <c r="D45" s="102"/>
      <c r="E45" s="102">
        <f t="shared" si="2"/>
        <v>0</v>
      </c>
      <c r="F45" s="55">
        <f t="shared" si="3"/>
        <v>0</v>
      </c>
    </row>
    <row r="46" spans="2:6" s="23" customFormat="1" ht="15" customHeight="1">
      <c r="B46" s="42"/>
      <c r="C46" s="49" t="s">
        <v>209</v>
      </c>
      <c r="D46" s="103">
        <f>SUM(D44:D45)</f>
        <v>0</v>
      </c>
      <c r="E46" s="103">
        <f>SUM(E44:E45)</f>
        <v>0</v>
      </c>
      <c r="F46" s="45">
        <f>SUM(F44:F45)</f>
        <v>0</v>
      </c>
    </row>
    <row r="47" spans="2:6" s="122" customFormat="1" ht="15" customHeight="1">
      <c r="B47" s="119" t="s">
        <v>172</v>
      </c>
      <c r="C47" s="123" t="s">
        <v>147</v>
      </c>
      <c r="D47" s="102"/>
      <c r="E47" s="102">
        <f t="shared" si="2"/>
        <v>0</v>
      </c>
      <c r="F47" s="55">
        <f t="shared" si="3"/>
        <v>0</v>
      </c>
    </row>
    <row r="48" spans="2:6" s="134" customFormat="1" ht="18" customHeight="1" thickBot="1">
      <c r="B48" s="128"/>
      <c r="C48" s="127" t="s">
        <v>180</v>
      </c>
      <c r="D48" s="132">
        <f>D43+D46</f>
        <v>1169289</v>
      </c>
      <c r="E48" s="132">
        <f>E43+E46</f>
        <v>1194156</v>
      </c>
      <c r="F48" s="133">
        <f>F43+F46</f>
        <v>1253864</v>
      </c>
    </row>
    <row r="49" spans="2:8" s="76" customFormat="1" ht="15" customHeight="1" thickBot="1">
      <c r="B49" s="37">
        <v>14</v>
      </c>
      <c r="C49" s="89" t="s">
        <v>152</v>
      </c>
      <c r="D49" s="95">
        <f>D23-D48</f>
        <v>0</v>
      </c>
      <c r="E49" s="95">
        <f>E23-E48</f>
        <v>0</v>
      </c>
      <c r="F49" s="351">
        <f>F23-F48</f>
        <v>0</v>
      </c>
      <c r="H49" s="101"/>
    </row>
    <row r="50" spans="2:6" s="76" customFormat="1" ht="15" customHeight="1">
      <c r="B50" s="37">
        <v>15</v>
      </c>
      <c r="C50" s="89" t="s">
        <v>153</v>
      </c>
      <c r="D50" s="95">
        <f>D22-D46</f>
        <v>100000</v>
      </c>
      <c r="E50" s="95">
        <f>E22-E46</f>
        <v>71403</v>
      </c>
      <c r="F50" s="351">
        <f>F22-F46</f>
        <v>74973</v>
      </c>
    </row>
    <row r="51" spans="2:6" s="76" customFormat="1" ht="15" customHeight="1" thickBot="1">
      <c r="B51" s="98">
        <v>16</v>
      </c>
      <c r="C51" s="100" t="s">
        <v>182</v>
      </c>
      <c r="D51" s="106"/>
      <c r="E51" s="106"/>
      <c r="F51" s="99"/>
    </row>
    <row r="55" ht="12.75">
      <c r="C55" s="1" t="s">
        <v>440</v>
      </c>
    </row>
  </sheetData>
  <sheetProtection/>
  <mergeCells count="3">
    <mergeCell ref="B5:B6"/>
    <mergeCell ref="C5:C6"/>
    <mergeCell ref="B4:E4"/>
  </mergeCells>
  <printOptions/>
  <pageMargins left="0.7480314960629921" right="0.1968503937007874" top="0.7874015748031497" bottom="0.1968503937007874" header="0.1968503937007874" footer="0"/>
  <pageSetup firstPageNumber="35" useFirstPageNumber="1" horizontalDpi="300" verticalDpi="300" orientation="portrait" paperSize="9" r:id="rId1"/>
  <headerFooter alignWithMargins="0">
    <oddHeader>&amp;L
&amp;"Times New Roman CE,Félkövér"&amp;12Dunavarsány Város Önkormányzata&amp;"Times New Roman CE,Normál"&amp;10
&amp;"Times New Roman CE,Félkövér"&amp;12 2009. évi költségvetése&amp;R&amp;12&amp;P./36.sz. oldal 
&amp;"Times New Roman CE,Félkövér"I./17.sz.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3:S37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10.625" defaultRowHeight="12.75"/>
  <cols>
    <col min="1" max="1" width="10.625" style="1" customWidth="1"/>
    <col min="2" max="2" width="5.125" style="13" customWidth="1"/>
    <col min="3" max="3" width="45.00390625" style="1" customWidth="1"/>
    <col min="4" max="4" width="11.625" style="1" bestFit="1" customWidth="1"/>
    <col min="5" max="15" width="8.875" style="1" customWidth="1"/>
    <col min="16" max="16" width="10.375" style="1" customWidth="1"/>
    <col min="17" max="17" width="2.875" style="1" customWidth="1"/>
    <col min="18" max="16384" width="10.625" style="1" customWidth="1"/>
  </cols>
  <sheetData>
    <row r="3" spans="5:16" ht="15.75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s="22" customFormat="1" ht="18" customHeight="1" thickBot="1">
      <c r="B4" s="453" t="s">
        <v>441</v>
      </c>
      <c r="C4" s="453"/>
      <c r="D4" s="453"/>
      <c r="E4" s="453"/>
      <c r="F4" s="113"/>
      <c r="G4" s="113"/>
      <c r="H4" s="113"/>
      <c r="I4" s="113"/>
      <c r="J4" s="113"/>
      <c r="K4" s="113"/>
      <c r="L4" s="113"/>
      <c r="M4" s="25"/>
      <c r="N4" s="25"/>
      <c r="O4" s="113"/>
      <c r="P4" s="25" t="s">
        <v>432</v>
      </c>
    </row>
    <row r="5" spans="2:18" s="15" customFormat="1" ht="15.75">
      <c r="B5" s="472" t="s">
        <v>18</v>
      </c>
      <c r="C5" s="510" t="s">
        <v>79</v>
      </c>
      <c r="D5" s="512" t="s">
        <v>454</v>
      </c>
      <c r="E5" s="514" t="s">
        <v>442</v>
      </c>
      <c r="F5" s="507" t="s">
        <v>443</v>
      </c>
      <c r="G5" s="507" t="s">
        <v>444</v>
      </c>
      <c r="H5" s="507" t="s">
        <v>445</v>
      </c>
      <c r="I5" s="507" t="s">
        <v>446</v>
      </c>
      <c r="J5" s="507" t="s">
        <v>447</v>
      </c>
      <c r="K5" s="507" t="s">
        <v>448</v>
      </c>
      <c r="L5" s="507" t="s">
        <v>449</v>
      </c>
      <c r="M5" s="507" t="s">
        <v>450</v>
      </c>
      <c r="N5" s="507" t="s">
        <v>451</v>
      </c>
      <c r="O5" s="507" t="s">
        <v>452</v>
      </c>
      <c r="P5" s="517" t="s">
        <v>453</v>
      </c>
      <c r="R5" s="516"/>
    </row>
    <row r="6" spans="2:18" s="26" customFormat="1" ht="36" customHeight="1" thickBot="1">
      <c r="B6" s="509"/>
      <c r="C6" s="511"/>
      <c r="D6" s="513"/>
      <c r="E6" s="515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18"/>
      <c r="R6" s="516"/>
    </row>
    <row r="7" spans="2:16" s="116" customFormat="1" ht="12" customHeight="1" thickBot="1">
      <c r="B7" s="419">
        <v>1</v>
      </c>
      <c r="C7" s="429">
        <v>2</v>
      </c>
      <c r="D7" s="431">
        <v>3</v>
      </c>
      <c r="E7" s="430">
        <v>4</v>
      </c>
      <c r="F7" s="421">
        <v>5</v>
      </c>
      <c r="G7" s="420">
        <v>6</v>
      </c>
      <c r="H7" s="421">
        <v>7</v>
      </c>
      <c r="I7" s="421">
        <v>8</v>
      </c>
      <c r="J7" s="420">
        <v>9</v>
      </c>
      <c r="K7" s="421">
        <v>10</v>
      </c>
      <c r="L7" s="421">
        <v>11</v>
      </c>
      <c r="M7" s="420">
        <v>12</v>
      </c>
      <c r="N7" s="421">
        <v>13</v>
      </c>
      <c r="O7" s="421">
        <v>14</v>
      </c>
      <c r="P7" s="422">
        <v>15</v>
      </c>
    </row>
    <row r="8" spans="2:16" s="75" customFormat="1" ht="11.25">
      <c r="B8" s="87"/>
      <c r="C8" s="202"/>
      <c r="D8" s="432"/>
      <c r="E8" s="417"/>
      <c r="F8" s="86"/>
      <c r="G8" s="86"/>
      <c r="H8" s="86"/>
      <c r="I8" s="86"/>
      <c r="J8" s="86"/>
      <c r="K8" s="86"/>
      <c r="L8" s="86"/>
      <c r="M8" s="86"/>
      <c r="N8" s="86"/>
      <c r="O8" s="86"/>
      <c r="P8" s="108"/>
    </row>
    <row r="9" spans="2:16" s="50" customFormat="1" ht="15" customHeight="1">
      <c r="B9" s="112" t="s">
        <v>170</v>
      </c>
      <c r="C9" s="203"/>
      <c r="D9" s="433"/>
      <c r="E9" s="423"/>
      <c r="F9" s="92"/>
      <c r="G9" s="92"/>
      <c r="H9" s="92"/>
      <c r="I9" s="92"/>
      <c r="J9" s="92"/>
      <c r="K9" s="92"/>
      <c r="L9" s="92"/>
      <c r="M9" s="92"/>
      <c r="N9" s="92"/>
      <c r="O9" s="92"/>
      <c r="P9" s="118"/>
    </row>
    <row r="10" spans="2:19" s="27" customFormat="1" ht="15" customHeight="1">
      <c r="B10" s="52" t="s">
        <v>19</v>
      </c>
      <c r="C10" s="204" t="s">
        <v>2</v>
      </c>
      <c r="D10" s="434">
        <f aca="true" t="shared" si="0" ref="D10:D15">SUM(E10:P10)</f>
        <v>227125</v>
      </c>
      <c r="E10" s="418">
        <v>18927</v>
      </c>
      <c r="F10" s="418">
        <v>18927</v>
      </c>
      <c r="G10" s="418">
        <v>18927</v>
      </c>
      <c r="H10" s="418">
        <v>18927</v>
      </c>
      <c r="I10" s="418">
        <v>18927</v>
      </c>
      <c r="J10" s="418">
        <v>18927</v>
      </c>
      <c r="K10" s="418">
        <v>18927</v>
      </c>
      <c r="L10" s="418">
        <v>18927</v>
      </c>
      <c r="M10" s="418">
        <v>18927</v>
      </c>
      <c r="N10" s="418">
        <v>18927</v>
      </c>
      <c r="O10" s="418">
        <v>18927</v>
      </c>
      <c r="P10" s="55">
        <v>18928</v>
      </c>
      <c r="R10" s="85">
        <v>227125</v>
      </c>
      <c r="S10" s="85">
        <f aca="true" t="shared" si="1" ref="S10:S15">ROUND(R10/12,0)</f>
        <v>18927</v>
      </c>
    </row>
    <row r="11" spans="2:19" s="27" customFormat="1" ht="15" customHeight="1">
      <c r="B11" s="52" t="s">
        <v>20</v>
      </c>
      <c r="C11" s="205" t="s">
        <v>47</v>
      </c>
      <c r="D11" s="434">
        <f t="shared" si="0"/>
        <v>460293</v>
      </c>
      <c r="E11" s="418">
        <v>10000</v>
      </c>
      <c r="F11" s="418">
        <v>10000</v>
      </c>
      <c r="G11" s="418">
        <v>100000</v>
      </c>
      <c r="H11" s="418">
        <v>10000</v>
      </c>
      <c r="I11" s="418">
        <v>10000</v>
      </c>
      <c r="J11" s="418">
        <v>70000</v>
      </c>
      <c r="K11" s="418">
        <v>10000</v>
      </c>
      <c r="L11" s="418">
        <v>10000</v>
      </c>
      <c r="M11" s="418">
        <v>10000</v>
      </c>
      <c r="N11" s="418">
        <v>10000</v>
      </c>
      <c r="O11" s="418">
        <v>10000</v>
      </c>
      <c r="P11" s="55">
        <v>200293</v>
      </c>
      <c r="R11" s="85">
        <v>460293</v>
      </c>
      <c r="S11" s="85">
        <f t="shared" si="1"/>
        <v>38358</v>
      </c>
    </row>
    <row r="12" spans="2:19" s="27" customFormat="1" ht="15" customHeight="1">
      <c r="B12" s="52" t="s">
        <v>21</v>
      </c>
      <c r="C12" s="205" t="s">
        <v>165</v>
      </c>
      <c r="D12" s="434">
        <f t="shared" si="0"/>
        <v>5500</v>
      </c>
      <c r="E12" s="418">
        <v>458</v>
      </c>
      <c r="F12" s="418">
        <v>458</v>
      </c>
      <c r="G12" s="418">
        <v>458</v>
      </c>
      <c r="H12" s="418">
        <v>458</v>
      </c>
      <c r="I12" s="418">
        <v>458</v>
      </c>
      <c r="J12" s="418">
        <v>458</v>
      </c>
      <c r="K12" s="418">
        <v>458</v>
      </c>
      <c r="L12" s="418">
        <v>458</v>
      </c>
      <c r="M12" s="418">
        <v>458</v>
      </c>
      <c r="N12" s="418">
        <v>458</v>
      </c>
      <c r="O12" s="418">
        <v>458</v>
      </c>
      <c r="P12" s="55">
        <v>462</v>
      </c>
      <c r="R12" s="85">
        <v>5500</v>
      </c>
      <c r="S12" s="85">
        <f t="shared" si="1"/>
        <v>458</v>
      </c>
    </row>
    <row r="13" spans="2:19" s="27" customFormat="1" ht="15" customHeight="1">
      <c r="B13" s="52" t="s">
        <v>22</v>
      </c>
      <c r="C13" s="205" t="s">
        <v>49</v>
      </c>
      <c r="D13" s="434">
        <f t="shared" si="0"/>
        <v>605944</v>
      </c>
      <c r="E13" s="418">
        <v>50495</v>
      </c>
      <c r="F13" s="418">
        <v>50495</v>
      </c>
      <c r="G13" s="418">
        <v>50495</v>
      </c>
      <c r="H13" s="418">
        <v>50495</v>
      </c>
      <c r="I13" s="418">
        <v>50495</v>
      </c>
      <c r="J13" s="418">
        <v>50495</v>
      </c>
      <c r="K13" s="418">
        <v>50495</v>
      </c>
      <c r="L13" s="418">
        <v>50495</v>
      </c>
      <c r="M13" s="418">
        <v>50495</v>
      </c>
      <c r="N13" s="418">
        <v>50495</v>
      </c>
      <c r="O13" s="418">
        <v>50495</v>
      </c>
      <c r="P13" s="55">
        <v>50499</v>
      </c>
      <c r="R13" s="85">
        <v>605944</v>
      </c>
      <c r="S13" s="85">
        <f t="shared" si="1"/>
        <v>50495</v>
      </c>
    </row>
    <row r="14" spans="2:19" s="27" customFormat="1" ht="15" customHeight="1">
      <c r="B14" s="52" t="s">
        <v>23</v>
      </c>
      <c r="C14" s="205" t="s">
        <v>129</v>
      </c>
      <c r="D14" s="434">
        <f t="shared" si="0"/>
        <v>1000</v>
      </c>
      <c r="E14" s="418">
        <v>83</v>
      </c>
      <c r="F14" s="418">
        <v>83</v>
      </c>
      <c r="G14" s="418">
        <v>83</v>
      </c>
      <c r="H14" s="418">
        <v>83</v>
      </c>
      <c r="I14" s="418">
        <v>83</v>
      </c>
      <c r="J14" s="418">
        <v>83</v>
      </c>
      <c r="K14" s="418">
        <v>83</v>
      </c>
      <c r="L14" s="418">
        <v>83</v>
      </c>
      <c r="M14" s="418">
        <v>83</v>
      </c>
      <c r="N14" s="418">
        <v>83</v>
      </c>
      <c r="O14" s="418">
        <v>83</v>
      </c>
      <c r="P14" s="55">
        <v>87</v>
      </c>
      <c r="R14" s="85">
        <v>1000</v>
      </c>
      <c r="S14" s="85">
        <f t="shared" si="1"/>
        <v>83</v>
      </c>
    </row>
    <row r="15" spans="2:19" s="27" customFormat="1" ht="15" customHeight="1">
      <c r="B15" s="52">
        <v>1</v>
      </c>
      <c r="C15" s="205" t="s">
        <v>289</v>
      </c>
      <c r="D15" s="434">
        <f t="shared" si="0"/>
        <v>-230573</v>
      </c>
      <c r="E15" s="418">
        <v>-19214</v>
      </c>
      <c r="F15" s="418">
        <v>-19214</v>
      </c>
      <c r="G15" s="418">
        <v>-19214</v>
      </c>
      <c r="H15" s="418">
        <v>-19214</v>
      </c>
      <c r="I15" s="418">
        <v>-19214</v>
      </c>
      <c r="J15" s="418">
        <v>-19214</v>
      </c>
      <c r="K15" s="418">
        <v>-19214</v>
      </c>
      <c r="L15" s="418">
        <v>-19214</v>
      </c>
      <c r="M15" s="418">
        <v>-19214</v>
      </c>
      <c r="N15" s="418">
        <v>-19214</v>
      </c>
      <c r="O15" s="418">
        <v>-19214</v>
      </c>
      <c r="P15" s="55">
        <v>-19219</v>
      </c>
      <c r="R15" s="85">
        <v>-230573</v>
      </c>
      <c r="S15" s="85">
        <f t="shared" si="1"/>
        <v>-19214</v>
      </c>
    </row>
    <row r="16" spans="2:18" s="23" customFormat="1" ht="15" customHeight="1">
      <c r="B16" s="42"/>
      <c r="C16" s="206" t="s">
        <v>167</v>
      </c>
      <c r="D16" s="435">
        <f aca="true" t="shared" si="2" ref="D16:L16">SUM(D10:D15)</f>
        <v>1069289</v>
      </c>
      <c r="E16" s="424">
        <f>SUM(E10:E15)</f>
        <v>60749</v>
      </c>
      <c r="F16" s="103">
        <f t="shared" si="2"/>
        <v>60749</v>
      </c>
      <c r="G16" s="103">
        <f t="shared" si="2"/>
        <v>150749</v>
      </c>
      <c r="H16" s="103">
        <f t="shared" si="2"/>
        <v>60749</v>
      </c>
      <c r="I16" s="103">
        <f t="shared" si="2"/>
        <v>60749</v>
      </c>
      <c r="J16" s="103">
        <f t="shared" si="2"/>
        <v>120749</v>
      </c>
      <c r="K16" s="103">
        <f t="shared" si="2"/>
        <v>60749</v>
      </c>
      <c r="L16" s="103">
        <f t="shared" si="2"/>
        <v>60749</v>
      </c>
      <c r="M16" s="103">
        <f>SUM(M10:M15)</f>
        <v>60749</v>
      </c>
      <c r="N16" s="103">
        <f>SUM(N10:N15)</f>
        <v>60749</v>
      </c>
      <c r="O16" s="103">
        <f>SUM(O10:O15)</f>
        <v>60749</v>
      </c>
      <c r="P16" s="45">
        <f>SUM(P10:P15)</f>
        <v>251050</v>
      </c>
      <c r="R16" s="412">
        <f>SUM(R10:R15)</f>
        <v>1069289</v>
      </c>
    </row>
    <row r="17" spans="2:18" s="27" customFormat="1" ht="15" customHeight="1">
      <c r="B17" s="52" t="s">
        <v>24</v>
      </c>
      <c r="C17" s="205" t="s">
        <v>214</v>
      </c>
      <c r="D17" s="434"/>
      <c r="E17" s="418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55"/>
      <c r="R17" s="413"/>
    </row>
    <row r="18" spans="2:18" s="27" customFormat="1" ht="15" customHeight="1">
      <c r="B18" s="52" t="s">
        <v>25</v>
      </c>
      <c r="C18" s="205" t="s">
        <v>133</v>
      </c>
      <c r="D18" s="434">
        <f>SUM(E18:P18)</f>
        <v>100000</v>
      </c>
      <c r="E18" s="418"/>
      <c r="F18" s="102">
        <v>70000</v>
      </c>
      <c r="G18" s="102"/>
      <c r="H18" s="102"/>
      <c r="I18" s="102"/>
      <c r="J18" s="102"/>
      <c r="K18" s="102"/>
      <c r="L18" s="102">
        <v>30000</v>
      </c>
      <c r="M18" s="102"/>
      <c r="N18" s="102"/>
      <c r="O18" s="102"/>
      <c r="P18" s="55"/>
      <c r="R18" s="413">
        <v>100000</v>
      </c>
    </row>
    <row r="19" spans="2:18" s="27" customFormat="1" ht="15" customHeight="1">
      <c r="B19" s="52" t="s">
        <v>26</v>
      </c>
      <c r="C19" s="207" t="s">
        <v>136</v>
      </c>
      <c r="D19" s="434">
        <f>SUM(E19:P19)</f>
        <v>0</v>
      </c>
      <c r="E19" s="418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55"/>
      <c r="R19" s="413"/>
    </row>
    <row r="20" spans="2:18" s="23" customFormat="1" ht="15" customHeight="1">
      <c r="B20" s="42"/>
      <c r="C20" s="206" t="s">
        <v>208</v>
      </c>
      <c r="D20" s="435">
        <f aca="true" t="shared" si="3" ref="D20:J20">SUM(D18:D19)</f>
        <v>100000</v>
      </c>
      <c r="E20" s="424">
        <f>SUM(E18:E19)</f>
        <v>0</v>
      </c>
      <c r="F20" s="103">
        <f t="shared" si="3"/>
        <v>70000</v>
      </c>
      <c r="G20" s="103">
        <f t="shared" si="3"/>
        <v>0</v>
      </c>
      <c r="H20" s="103">
        <f t="shared" si="3"/>
        <v>0</v>
      </c>
      <c r="I20" s="103">
        <f t="shared" si="3"/>
        <v>0</v>
      </c>
      <c r="J20" s="103">
        <f t="shared" si="3"/>
        <v>0</v>
      </c>
      <c r="K20" s="103">
        <f aca="true" t="shared" si="4" ref="K20:P20">SUM(K18:K19)</f>
        <v>0</v>
      </c>
      <c r="L20" s="103">
        <f t="shared" si="4"/>
        <v>30000</v>
      </c>
      <c r="M20" s="103">
        <f t="shared" si="4"/>
        <v>0</v>
      </c>
      <c r="N20" s="103">
        <f t="shared" si="4"/>
        <v>0</v>
      </c>
      <c r="O20" s="103">
        <f t="shared" si="4"/>
        <v>0</v>
      </c>
      <c r="P20" s="45">
        <f t="shared" si="4"/>
        <v>0</v>
      </c>
      <c r="R20" s="412">
        <f>SUM(R18:R19)</f>
        <v>100000</v>
      </c>
    </row>
    <row r="21" spans="2:18" s="23" customFormat="1" ht="15" customHeight="1" thickBot="1">
      <c r="B21" s="77"/>
      <c r="C21" s="356" t="s">
        <v>179</v>
      </c>
      <c r="D21" s="436">
        <f aca="true" t="shared" si="5" ref="D21:J21">D16+D17+D20</f>
        <v>1169289</v>
      </c>
      <c r="E21" s="425">
        <f>E16+E17+E20</f>
        <v>60749</v>
      </c>
      <c r="F21" s="184">
        <f t="shared" si="5"/>
        <v>130749</v>
      </c>
      <c r="G21" s="184">
        <f t="shared" si="5"/>
        <v>150749</v>
      </c>
      <c r="H21" s="184">
        <f t="shared" si="5"/>
        <v>60749</v>
      </c>
      <c r="I21" s="184">
        <f t="shared" si="5"/>
        <v>60749</v>
      </c>
      <c r="J21" s="184">
        <f t="shared" si="5"/>
        <v>120749</v>
      </c>
      <c r="K21" s="184">
        <f aca="true" t="shared" si="6" ref="K21:P21">K16+K17+K20</f>
        <v>60749</v>
      </c>
      <c r="L21" s="184">
        <f t="shared" si="6"/>
        <v>90749</v>
      </c>
      <c r="M21" s="184">
        <f t="shared" si="6"/>
        <v>60749</v>
      </c>
      <c r="N21" s="184">
        <f t="shared" si="6"/>
        <v>60749</v>
      </c>
      <c r="O21" s="184">
        <f t="shared" si="6"/>
        <v>60749</v>
      </c>
      <c r="P21" s="70">
        <f t="shared" si="6"/>
        <v>251050</v>
      </c>
      <c r="R21" s="412">
        <f>R16+R17+R20</f>
        <v>1169289</v>
      </c>
    </row>
    <row r="22" spans="2:18" s="22" customFormat="1" ht="11.25">
      <c r="B22" s="47"/>
      <c r="C22" s="209"/>
      <c r="D22" s="437"/>
      <c r="E22" s="426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83"/>
      <c r="R22" s="441"/>
    </row>
    <row r="23" spans="2:18" s="50" customFormat="1" ht="15.75">
      <c r="B23" s="112" t="s">
        <v>169</v>
      </c>
      <c r="C23" s="203"/>
      <c r="D23" s="438"/>
      <c r="E23" s="423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118"/>
      <c r="R23" s="443"/>
    </row>
    <row r="24" spans="2:18" s="122" customFormat="1" ht="15" customHeight="1">
      <c r="B24" s="119" t="s">
        <v>28</v>
      </c>
      <c r="C24" s="357" t="s">
        <v>7</v>
      </c>
      <c r="D24" s="434">
        <f aca="true" t="shared" si="7" ref="D24:D31">SUM(E24:P24)</f>
        <v>69696</v>
      </c>
      <c r="E24" s="418"/>
      <c r="F24" s="102"/>
      <c r="G24" s="102"/>
      <c r="H24" s="102"/>
      <c r="I24" s="102"/>
      <c r="J24" s="102"/>
      <c r="K24" s="102"/>
      <c r="L24" s="102"/>
      <c r="M24" s="102">
        <v>49696</v>
      </c>
      <c r="N24" s="102"/>
      <c r="O24" s="102"/>
      <c r="P24" s="55">
        <v>20000</v>
      </c>
      <c r="Q24" s="27"/>
      <c r="R24" s="413">
        <v>69696</v>
      </c>
    </row>
    <row r="25" spans="2:19" s="122" customFormat="1" ht="15" customHeight="1">
      <c r="B25" s="119" t="s">
        <v>75</v>
      </c>
      <c r="C25" s="357" t="s">
        <v>29</v>
      </c>
      <c r="D25" s="434">
        <f t="shared" si="7"/>
        <v>1055548</v>
      </c>
      <c r="E25" s="418">
        <v>87962</v>
      </c>
      <c r="F25" s="418">
        <v>87962</v>
      </c>
      <c r="G25" s="418">
        <v>87962</v>
      </c>
      <c r="H25" s="418">
        <v>87962</v>
      </c>
      <c r="I25" s="418">
        <v>87962</v>
      </c>
      <c r="J25" s="418">
        <v>87962</v>
      </c>
      <c r="K25" s="418">
        <v>87962</v>
      </c>
      <c r="L25" s="418">
        <v>87962</v>
      </c>
      <c r="M25" s="418">
        <v>87962</v>
      </c>
      <c r="N25" s="418">
        <v>87962</v>
      </c>
      <c r="O25" s="418">
        <v>87962</v>
      </c>
      <c r="P25" s="55">
        <v>87966</v>
      </c>
      <c r="Q25" s="27"/>
      <c r="R25" s="413">
        <v>1055548</v>
      </c>
      <c r="S25" s="85">
        <f>ROUND(R25/12,0)</f>
        <v>87962</v>
      </c>
    </row>
    <row r="26" spans="2:19" s="122" customFormat="1" ht="15" customHeight="1">
      <c r="B26" s="119" t="s">
        <v>76</v>
      </c>
      <c r="C26" s="358" t="s">
        <v>161</v>
      </c>
      <c r="D26" s="434">
        <f t="shared" si="7"/>
        <v>1400</v>
      </c>
      <c r="E26" s="418">
        <v>117</v>
      </c>
      <c r="F26" s="418">
        <v>117</v>
      </c>
      <c r="G26" s="418">
        <v>117</v>
      </c>
      <c r="H26" s="418">
        <v>117</v>
      </c>
      <c r="I26" s="418">
        <v>117</v>
      </c>
      <c r="J26" s="418">
        <v>117</v>
      </c>
      <c r="K26" s="418">
        <v>117</v>
      </c>
      <c r="L26" s="418">
        <v>117</v>
      </c>
      <c r="M26" s="418">
        <v>117</v>
      </c>
      <c r="N26" s="418">
        <v>117</v>
      </c>
      <c r="O26" s="418">
        <v>117</v>
      </c>
      <c r="P26" s="55">
        <v>113</v>
      </c>
      <c r="Q26" s="27"/>
      <c r="R26" s="413">
        <v>1400</v>
      </c>
      <c r="S26" s="85">
        <f>ROUND(R26/12,0)</f>
        <v>117</v>
      </c>
    </row>
    <row r="27" spans="2:19" s="122" customFormat="1" ht="15" customHeight="1">
      <c r="B27" s="119" t="s">
        <v>77</v>
      </c>
      <c r="C27" s="357" t="s">
        <v>225</v>
      </c>
      <c r="D27" s="434">
        <f t="shared" si="7"/>
        <v>42645</v>
      </c>
      <c r="E27" s="418">
        <v>3554</v>
      </c>
      <c r="F27" s="418">
        <v>3554</v>
      </c>
      <c r="G27" s="418">
        <v>3554</v>
      </c>
      <c r="H27" s="418">
        <v>3554</v>
      </c>
      <c r="I27" s="418">
        <v>3554</v>
      </c>
      <c r="J27" s="418">
        <v>3554</v>
      </c>
      <c r="K27" s="418">
        <v>3554</v>
      </c>
      <c r="L27" s="418">
        <v>3554</v>
      </c>
      <c r="M27" s="418">
        <v>3554</v>
      </c>
      <c r="N27" s="418">
        <v>3554</v>
      </c>
      <c r="O27" s="418">
        <v>3554</v>
      </c>
      <c r="P27" s="55">
        <v>3551</v>
      </c>
      <c r="Q27" s="27"/>
      <c r="R27" s="413">
        <v>42645</v>
      </c>
      <c r="S27" s="85">
        <f>ROUND(R27/12,0)</f>
        <v>3554</v>
      </c>
    </row>
    <row r="28" spans="2:18" s="122" customFormat="1" ht="15" customHeight="1">
      <c r="B28" s="119">
        <v>13</v>
      </c>
      <c r="C28" s="357" t="s">
        <v>289</v>
      </c>
      <c r="D28" s="434">
        <f t="shared" si="7"/>
        <v>0</v>
      </c>
      <c r="E28" s="418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55"/>
      <c r="Q28" s="27"/>
      <c r="R28" s="413"/>
    </row>
    <row r="29" spans="2:19" s="43" customFormat="1" ht="18" customHeight="1">
      <c r="B29" s="42"/>
      <c r="C29" s="206" t="s">
        <v>290</v>
      </c>
      <c r="D29" s="439">
        <f aca="true" t="shared" si="8" ref="D29:L29">SUM(D24:D28)</f>
        <v>1169289</v>
      </c>
      <c r="E29" s="427">
        <f>SUM(E24:E28)</f>
        <v>91633</v>
      </c>
      <c r="F29" s="105">
        <f t="shared" si="8"/>
        <v>91633</v>
      </c>
      <c r="G29" s="105">
        <f t="shared" si="8"/>
        <v>91633</v>
      </c>
      <c r="H29" s="105">
        <f t="shared" si="8"/>
        <v>91633</v>
      </c>
      <c r="I29" s="105">
        <f t="shared" si="8"/>
        <v>91633</v>
      </c>
      <c r="J29" s="105">
        <f t="shared" si="8"/>
        <v>91633</v>
      </c>
      <c r="K29" s="105">
        <f t="shared" si="8"/>
        <v>91633</v>
      </c>
      <c r="L29" s="105">
        <f t="shared" si="8"/>
        <v>91633</v>
      </c>
      <c r="M29" s="105">
        <f>SUM(M24:M28)</f>
        <v>141329</v>
      </c>
      <c r="N29" s="105">
        <f>SUM(N24:N28)</f>
        <v>91633</v>
      </c>
      <c r="O29" s="105">
        <f>SUM(O24:O28)</f>
        <v>91633</v>
      </c>
      <c r="P29" s="44">
        <f>SUM(P24:P28)</f>
        <v>111630</v>
      </c>
      <c r="R29" s="442">
        <f>SUM(R24:R28)</f>
        <v>1169289</v>
      </c>
      <c r="S29" s="101"/>
    </row>
    <row r="30" spans="2:18" s="122" customFormat="1" ht="15" customHeight="1">
      <c r="B30" s="119" t="s">
        <v>78</v>
      </c>
      <c r="C30" s="212" t="s">
        <v>150</v>
      </c>
      <c r="D30" s="434">
        <f t="shared" si="7"/>
        <v>0</v>
      </c>
      <c r="E30" s="418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5"/>
      <c r="Q30" s="27"/>
      <c r="R30" s="413"/>
    </row>
    <row r="31" spans="2:18" s="122" customFormat="1" ht="15" customHeight="1">
      <c r="B31" s="52" t="s">
        <v>80</v>
      </c>
      <c r="C31" s="212" t="s">
        <v>151</v>
      </c>
      <c r="D31" s="434">
        <f t="shared" si="7"/>
        <v>0</v>
      </c>
      <c r="E31" s="418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55"/>
      <c r="Q31" s="27"/>
      <c r="R31" s="413"/>
    </row>
    <row r="32" spans="2:18" s="23" customFormat="1" ht="15" customHeight="1">
      <c r="B32" s="42"/>
      <c r="C32" s="206" t="s">
        <v>226</v>
      </c>
      <c r="D32" s="435">
        <f aca="true" t="shared" si="9" ref="D32:N32">SUM(D30:D31)</f>
        <v>0</v>
      </c>
      <c r="E32" s="424">
        <f>SUM(E30:E31)</f>
        <v>0</v>
      </c>
      <c r="F32" s="103">
        <f t="shared" si="9"/>
        <v>0</v>
      </c>
      <c r="G32" s="103">
        <f t="shared" si="9"/>
        <v>0</v>
      </c>
      <c r="H32" s="103">
        <f t="shared" si="9"/>
        <v>0</v>
      </c>
      <c r="I32" s="103">
        <f t="shared" si="9"/>
        <v>0</v>
      </c>
      <c r="J32" s="103">
        <f t="shared" si="9"/>
        <v>0</v>
      </c>
      <c r="K32" s="103">
        <f t="shared" si="9"/>
        <v>0</v>
      </c>
      <c r="L32" s="103">
        <f t="shared" si="9"/>
        <v>0</v>
      </c>
      <c r="M32" s="103">
        <f t="shared" si="9"/>
        <v>0</v>
      </c>
      <c r="N32" s="103">
        <f t="shared" si="9"/>
        <v>0</v>
      </c>
      <c r="O32" s="103">
        <f>SUM(O30:O31)</f>
        <v>0</v>
      </c>
      <c r="P32" s="45">
        <f>SUM(P30:P31)</f>
        <v>0</v>
      </c>
      <c r="R32" s="412">
        <f>SUM(R30:R31)</f>
        <v>0</v>
      </c>
    </row>
    <row r="33" spans="2:18" s="43" customFormat="1" ht="15" customHeight="1" thickBot="1">
      <c r="B33" s="77"/>
      <c r="C33" s="356" t="s">
        <v>180</v>
      </c>
      <c r="D33" s="440">
        <f aca="true" t="shared" si="10" ref="D33:N33">D29+D32</f>
        <v>1169289</v>
      </c>
      <c r="E33" s="428">
        <f>E29+E32</f>
        <v>91633</v>
      </c>
      <c r="F33" s="171">
        <f t="shared" si="10"/>
        <v>91633</v>
      </c>
      <c r="G33" s="171">
        <f t="shared" si="10"/>
        <v>91633</v>
      </c>
      <c r="H33" s="171">
        <f t="shared" si="10"/>
        <v>91633</v>
      </c>
      <c r="I33" s="171">
        <f t="shared" si="10"/>
        <v>91633</v>
      </c>
      <c r="J33" s="171">
        <f t="shared" si="10"/>
        <v>91633</v>
      </c>
      <c r="K33" s="171">
        <f t="shared" si="10"/>
        <v>91633</v>
      </c>
      <c r="L33" s="171">
        <f t="shared" si="10"/>
        <v>91633</v>
      </c>
      <c r="M33" s="171">
        <f t="shared" si="10"/>
        <v>141329</v>
      </c>
      <c r="N33" s="171">
        <f t="shared" si="10"/>
        <v>91633</v>
      </c>
      <c r="O33" s="171">
        <f>O29+O32</f>
        <v>91633</v>
      </c>
      <c r="P33" s="325">
        <f>P29+P32</f>
        <v>111630</v>
      </c>
      <c r="R33" s="442">
        <f>R29+R32</f>
        <v>1169289</v>
      </c>
    </row>
    <row r="34" ht="12.75">
      <c r="R34" s="2"/>
    </row>
    <row r="35" spans="3:18" ht="12.75">
      <c r="C35" s="1" t="s">
        <v>456</v>
      </c>
      <c r="D35" s="445">
        <f>SUM(E35:P35)</f>
        <v>0</v>
      </c>
      <c r="E35" s="6">
        <f>E21-E33</f>
        <v>-30884</v>
      </c>
      <c r="F35" s="6">
        <f aca="true" t="shared" si="11" ref="F35:P35">F21-F33</f>
        <v>39116</v>
      </c>
      <c r="G35" s="6">
        <f t="shared" si="11"/>
        <v>59116</v>
      </c>
      <c r="H35" s="6">
        <f t="shared" si="11"/>
        <v>-30884</v>
      </c>
      <c r="I35" s="6">
        <f t="shared" si="11"/>
        <v>-30884</v>
      </c>
      <c r="J35" s="6">
        <f t="shared" si="11"/>
        <v>29116</v>
      </c>
      <c r="K35" s="6">
        <f t="shared" si="11"/>
        <v>-30884</v>
      </c>
      <c r="L35" s="6">
        <f t="shared" si="11"/>
        <v>-884</v>
      </c>
      <c r="M35" s="6">
        <f t="shared" si="11"/>
        <v>-80580</v>
      </c>
      <c r="N35" s="6">
        <f t="shared" si="11"/>
        <v>-30884</v>
      </c>
      <c r="O35" s="6">
        <f t="shared" si="11"/>
        <v>-30884</v>
      </c>
      <c r="P35" s="6">
        <f t="shared" si="11"/>
        <v>139420</v>
      </c>
      <c r="R35" s="2"/>
    </row>
    <row r="36" spans="3:18" ht="12.75">
      <c r="C36" s="1" t="s">
        <v>457</v>
      </c>
      <c r="D36" s="445" t="s">
        <v>458</v>
      </c>
      <c r="E36" s="6">
        <f>E35</f>
        <v>-30884</v>
      </c>
      <c r="F36" s="6">
        <f>E36+F35</f>
        <v>8232</v>
      </c>
      <c r="G36" s="6">
        <f>F36+G35</f>
        <v>67348</v>
      </c>
      <c r="H36" s="6">
        <f aca="true" t="shared" si="12" ref="H36:N36">G36+H35</f>
        <v>36464</v>
      </c>
      <c r="I36" s="6">
        <f t="shared" si="12"/>
        <v>5580</v>
      </c>
      <c r="J36" s="6">
        <f t="shared" si="12"/>
        <v>34696</v>
      </c>
      <c r="K36" s="6">
        <f t="shared" si="12"/>
        <v>3812</v>
      </c>
      <c r="L36" s="6">
        <f t="shared" si="12"/>
        <v>2928</v>
      </c>
      <c r="M36" s="6">
        <f t="shared" si="12"/>
        <v>-77652</v>
      </c>
      <c r="N36" s="6">
        <f t="shared" si="12"/>
        <v>-108536</v>
      </c>
      <c r="O36" s="6">
        <f>N36+O35</f>
        <v>-139420</v>
      </c>
      <c r="P36" s="6">
        <f>O36+P35</f>
        <v>0</v>
      </c>
      <c r="R36" s="2"/>
    </row>
    <row r="37" ht="12.75">
      <c r="R37" s="2"/>
    </row>
  </sheetData>
  <sheetProtection/>
  <mergeCells count="17">
    <mergeCell ref="J5:J6"/>
    <mergeCell ref="K5:K6"/>
    <mergeCell ref="N5:N6"/>
    <mergeCell ref="R5:R6"/>
    <mergeCell ref="P5:P6"/>
    <mergeCell ref="L5:L6"/>
    <mergeCell ref="M5:M6"/>
    <mergeCell ref="B4:E4"/>
    <mergeCell ref="O5:O6"/>
    <mergeCell ref="F5:F6"/>
    <mergeCell ref="G5:G6"/>
    <mergeCell ref="H5:H6"/>
    <mergeCell ref="I5:I6"/>
    <mergeCell ref="B5:B6"/>
    <mergeCell ref="C5:C6"/>
    <mergeCell ref="D5:D6"/>
    <mergeCell ref="E5:E6"/>
  </mergeCells>
  <printOptions horizontalCentered="1"/>
  <pageMargins left="0.1968503937007874" right="0.1968503937007874" top="1.1811023622047245" bottom="0.3937007874015748" header="0.3937007874015748" footer="0"/>
  <pageSetup firstPageNumber="36" useFirstPageNumber="1" fitToHeight="0" horizontalDpi="300" verticalDpi="300" orientation="landscape" paperSize="9" scale="90" r:id="rId1"/>
  <headerFooter alignWithMargins="0">
    <oddHeader>&amp;L
&amp;"Times New Roman CE,Félkövér"&amp;12Dunavarsány Város Önkormányzata&amp;"Times New Roman CE,Normál"&amp;10
&amp;"Times New Roman CE,Félkövér"&amp;12 2009. évi költségvetése&amp;R&amp;12&amp;P./36.sz. oldal 
&amp;"Times New Roman CE,Félkövér"I./18.sz.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45"/>
  <sheetViews>
    <sheetView zoomScalePageLayoutView="0" workbookViewId="0" topLeftCell="A1">
      <selection activeCell="G3" sqref="G3"/>
    </sheetView>
  </sheetViews>
  <sheetFormatPr defaultColWidth="10.625" defaultRowHeight="12.75"/>
  <cols>
    <col min="1" max="1" width="10.625" style="1" customWidth="1"/>
    <col min="2" max="2" width="5.875" style="13" customWidth="1"/>
    <col min="3" max="3" width="44.875" style="1" customWidth="1"/>
    <col min="4" max="4" width="11.875" style="1" customWidth="1"/>
    <col min="5" max="5" width="11.875" style="1" hidden="1" customWidth="1"/>
    <col min="6" max="7" width="11.875" style="1" customWidth="1"/>
    <col min="8" max="8" width="2.875" style="1" customWidth="1"/>
    <col min="9" max="16384" width="10.625" style="1" customWidth="1"/>
  </cols>
  <sheetData>
    <row r="3" spans="4:7" ht="15.75">
      <c r="D3" s="10"/>
      <c r="E3" s="10"/>
      <c r="F3" s="10"/>
      <c r="G3" s="10"/>
    </row>
    <row r="4" spans="2:7" s="22" customFormat="1" ht="31.5" customHeight="1" thickBot="1">
      <c r="B4" s="453" t="s">
        <v>336</v>
      </c>
      <c r="C4" s="453"/>
      <c r="D4" s="25"/>
      <c r="E4" s="25"/>
      <c r="F4" s="25"/>
      <c r="G4" s="25" t="s">
        <v>349</v>
      </c>
    </row>
    <row r="5" spans="2:7" s="15" customFormat="1" ht="18" customHeight="1">
      <c r="B5" s="449" t="s">
        <v>18</v>
      </c>
      <c r="C5" s="451" t="s">
        <v>79</v>
      </c>
      <c r="D5" s="454" t="s">
        <v>414</v>
      </c>
      <c r="E5" s="455"/>
      <c r="F5" s="456"/>
      <c r="G5" s="447" t="s">
        <v>415</v>
      </c>
    </row>
    <row r="6" spans="2:7" s="26" customFormat="1" ht="28.5" customHeight="1" thickBot="1">
      <c r="B6" s="450"/>
      <c r="C6" s="452"/>
      <c r="D6" s="107" t="s">
        <v>113</v>
      </c>
      <c r="E6" s="107" t="s">
        <v>326</v>
      </c>
      <c r="F6" s="107" t="s">
        <v>350</v>
      </c>
      <c r="G6" s="448"/>
    </row>
    <row r="7" spans="2:7" s="75" customFormat="1" ht="11.25">
      <c r="B7" s="352"/>
      <c r="C7" s="327"/>
      <c r="D7" s="327"/>
      <c r="E7" s="327"/>
      <c r="F7" s="327"/>
      <c r="G7" s="328"/>
    </row>
    <row r="8" spans="2:7" s="50" customFormat="1" ht="15" customHeight="1">
      <c r="B8" s="112" t="s">
        <v>170</v>
      </c>
      <c r="C8" s="84"/>
      <c r="D8" s="33"/>
      <c r="E8" s="33"/>
      <c r="F8" s="33"/>
      <c r="G8" s="51"/>
    </row>
    <row r="9" spans="2:7" s="27" customFormat="1" ht="15" customHeight="1">
      <c r="B9" s="52">
        <v>1</v>
      </c>
      <c r="C9" s="66" t="s">
        <v>2</v>
      </c>
      <c r="D9" s="102">
        <v>174836</v>
      </c>
      <c r="E9" s="102"/>
      <c r="F9" s="102">
        <v>151716</v>
      </c>
      <c r="G9" s="55">
        <v>163893</v>
      </c>
    </row>
    <row r="10" spans="2:7" s="27" customFormat="1" ht="15" customHeight="1">
      <c r="B10" s="52">
        <v>2</v>
      </c>
      <c r="C10" s="24" t="s">
        <v>47</v>
      </c>
      <c r="D10" s="102">
        <v>1016748</v>
      </c>
      <c r="E10" s="102"/>
      <c r="F10" s="102">
        <v>853249</v>
      </c>
      <c r="G10" s="55">
        <v>460293</v>
      </c>
    </row>
    <row r="11" spans="2:7" s="27" customFormat="1" ht="15" customHeight="1">
      <c r="B11" s="52">
        <v>3</v>
      </c>
      <c r="C11" s="24" t="s">
        <v>165</v>
      </c>
      <c r="D11" s="102">
        <v>9700</v>
      </c>
      <c r="E11" s="102"/>
      <c r="F11" s="102">
        <v>4036</v>
      </c>
      <c r="G11" s="55">
        <v>5500</v>
      </c>
    </row>
    <row r="12" spans="2:7" s="27" customFormat="1" ht="15" customHeight="1">
      <c r="B12" s="52">
        <v>4</v>
      </c>
      <c r="C12" s="24" t="s">
        <v>49</v>
      </c>
      <c r="D12" s="102">
        <v>518269</v>
      </c>
      <c r="E12" s="102"/>
      <c r="F12" s="102">
        <v>726898</v>
      </c>
      <c r="G12" s="55">
        <v>322796</v>
      </c>
    </row>
    <row r="13" spans="2:7" s="27" customFormat="1" ht="15" customHeight="1">
      <c r="B13" s="52">
        <v>5</v>
      </c>
      <c r="C13" s="24" t="s">
        <v>129</v>
      </c>
      <c r="D13" s="102">
        <v>850</v>
      </c>
      <c r="E13" s="102"/>
      <c r="F13" s="102">
        <v>919</v>
      </c>
      <c r="G13" s="55">
        <v>1000</v>
      </c>
    </row>
    <row r="14" spans="2:7" s="147" customFormat="1" ht="15" customHeight="1">
      <c r="B14" s="52">
        <v>6</v>
      </c>
      <c r="C14" s="95" t="s">
        <v>241</v>
      </c>
      <c r="D14" s="102"/>
      <c r="E14" s="102"/>
      <c r="F14" s="102"/>
      <c r="G14" s="55"/>
    </row>
    <row r="15" spans="2:7" s="23" customFormat="1" ht="15" customHeight="1">
      <c r="B15" s="42"/>
      <c r="C15" s="49" t="s">
        <v>167</v>
      </c>
      <c r="D15" s="103">
        <f>SUM(D9:D14)</f>
        <v>1720403</v>
      </c>
      <c r="E15" s="103">
        <f>SUM(E9:E14)</f>
        <v>0</v>
      </c>
      <c r="F15" s="103">
        <f>SUM(F9:F14)</f>
        <v>1736818</v>
      </c>
      <c r="G15" s="45">
        <f>SUM(G9:G14)</f>
        <v>953482</v>
      </c>
    </row>
    <row r="16" spans="2:7" s="27" customFormat="1" ht="15" customHeight="1">
      <c r="B16" s="52">
        <v>7</v>
      </c>
      <c r="C16" s="46" t="s">
        <v>214</v>
      </c>
      <c r="D16" s="102">
        <v>283296</v>
      </c>
      <c r="E16" s="102"/>
      <c r="F16" s="102">
        <v>347572</v>
      </c>
      <c r="G16" s="55">
        <v>0</v>
      </c>
    </row>
    <row r="17" spans="2:7" s="122" customFormat="1" ht="15" customHeight="1">
      <c r="B17" s="119">
        <v>8</v>
      </c>
      <c r="C17" s="123" t="s">
        <v>133</v>
      </c>
      <c r="D17" s="102"/>
      <c r="E17" s="102"/>
      <c r="F17" s="102"/>
      <c r="G17" s="55">
        <v>100000</v>
      </c>
    </row>
    <row r="18" spans="2:7" s="122" customFormat="1" ht="15" customHeight="1">
      <c r="B18" s="119">
        <v>9</v>
      </c>
      <c r="C18" s="146" t="s">
        <v>136</v>
      </c>
      <c r="D18" s="102"/>
      <c r="E18" s="102"/>
      <c r="F18" s="102"/>
      <c r="G18" s="55"/>
    </row>
    <row r="19" spans="2:7" s="23" customFormat="1" ht="15" customHeight="1">
      <c r="B19" s="42"/>
      <c r="C19" s="49" t="s">
        <v>224</v>
      </c>
      <c r="D19" s="103">
        <f>SUM(D17:D18)</f>
        <v>0</v>
      </c>
      <c r="E19" s="103">
        <f>SUM(E17:E18)</f>
        <v>0</v>
      </c>
      <c r="F19" s="103">
        <f>SUM(F17:F18)</f>
        <v>0</v>
      </c>
      <c r="G19" s="45">
        <f>SUM(G17:G18)</f>
        <v>100000</v>
      </c>
    </row>
    <row r="20" spans="2:7" s="27" customFormat="1" ht="15" customHeight="1">
      <c r="B20" s="52">
        <v>10</v>
      </c>
      <c r="C20" s="24" t="s">
        <v>138</v>
      </c>
      <c r="D20" s="102">
        <v>0</v>
      </c>
      <c r="E20" s="102"/>
      <c r="F20" s="102">
        <v>0</v>
      </c>
      <c r="G20" s="55">
        <v>0</v>
      </c>
    </row>
    <row r="21" spans="2:7" s="131" customFormat="1" ht="18" customHeight="1" thickBot="1">
      <c r="B21" s="128"/>
      <c r="C21" s="127" t="s">
        <v>179</v>
      </c>
      <c r="D21" s="129">
        <f>D15+D16+D19</f>
        <v>2003699</v>
      </c>
      <c r="E21" s="129">
        <f>E15+E16+E19</f>
        <v>0</v>
      </c>
      <c r="F21" s="129">
        <f>F15+F16+F19</f>
        <v>2084390</v>
      </c>
      <c r="G21" s="130">
        <f>G15+G16+G19</f>
        <v>1053482</v>
      </c>
    </row>
    <row r="22" spans="2:7" s="22" customFormat="1" ht="11.25">
      <c r="B22" s="47"/>
      <c r="C22" s="82"/>
      <c r="D22" s="104"/>
      <c r="E22" s="104"/>
      <c r="F22" s="104"/>
      <c r="G22" s="83"/>
    </row>
    <row r="23" spans="2:7" s="50" customFormat="1" ht="15.75">
      <c r="B23" s="112" t="s">
        <v>169</v>
      </c>
      <c r="C23" s="84"/>
      <c r="D23" s="33"/>
      <c r="E23" s="33"/>
      <c r="F23" s="33"/>
      <c r="G23" s="51"/>
    </row>
    <row r="24" spans="2:7" s="31" customFormat="1" ht="15" customHeight="1">
      <c r="B24" s="65"/>
      <c r="C24" s="71" t="s">
        <v>7</v>
      </c>
      <c r="D24" s="34">
        <v>949369</v>
      </c>
      <c r="E24" s="34"/>
      <c r="F24" s="34">
        <v>952389</v>
      </c>
      <c r="G24" s="64">
        <v>60256</v>
      </c>
    </row>
    <row r="25" spans="2:7" s="27" customFormat="1" ht="15" customHeight="1">
      <c r="B25" s="52">
        <v>11</v>
      </c>
      <c r="C25" s="28" t="s">
        <v>121</v>
      </c>
      <c r="D25" s="102"/>
      <c r="E25" s="102"/>
      <c r="F25" s="102"/>
      <c r="G25" s="55"/>
    </row>
    <row r="26" spans="2:7" s="27" customFormat="1" ht="15" customHeight="1">
      <c r="B26" s="52">
        <v>12</v>
      </c>
      <c r="C26" s="28" t="s">
        <v>183</v>
      </c>
      <c r="D26" s="102"/>
      <c r="E26" s="102"/>
      <c r="F26" s="102"/>
      <c r="G26" s="55"/>
    </row>
    <row r="27" spans="2:7" s="27" customFormat="1" ht="15" customHeight="1">
      <c r="B27" s="52">
        <v>13</v>
      </c>
      <c r="C27" s="28" t="s">
        <v>218</v>
      </c>
      <c r="D27" s="102"/>
      <c r="E27" s="102"/>
      <c r="F27" s="102"/>
      <c r="G27" s="55"/>
    </row>
    <row r="28" spans="2:7" s="27" customFormat="1" ht="15" customHeight="1">
      <c r="B28" s="52">
        <v>14</v>
      </c>
      <c r="C28" s="28" t="s">
        <v>161</v>
      </c>
      <c r="D28" s="102"/>
      <c r="E28" s="102"/>
      <c r="F28" s="102"/>
      <c r="G28" s="55"/>
    </row>
    <row r="29" spans="2:7" s="31" customFormat="1" ht="15" customHeight="1">
      <c r="B29" s="65"/>
      <c r="C29" s="71" t="s">
        <v>29</v>
      </c>
      <c r="D29" s="34">
        <f>SUM(D30:D39)</f>
        <v>666016</v>
      </c>
      <c r="E29" s="34">
        <f>SUM(E30:E39)</f>
        <v>0</v>
      </c>
      <c r="F29" s="34">
        <f>SUM(F30:F39)</f>
        <v>695827</v>
      </c>
      <c r="G29" s="64">
        <f>SUM(G30:G39)</f>
        <v>597769</v>
      </c>
    </row>
    <row r="30" spans="2:7" s="27" customFormat="1" ht="15" customHeight="1">
      <c r="B30" s="52">
        <v>15</v>
      </c>
      <c r="C30" s="28" t="s">
        <v>184</v>
      </c>
      <c r="D30" s="102">
        <v>187187</v>
      </c>
      <c r="E30" s="102"/>
      <c r="F30" s="102">
        <v>210970</v>
      </c>
      <c r="G30" s="55">
        <v>194781</v>
      </c>
    </row>
    <row r="31" spans="2:7" s="27" customFormat="1" ht="15" customHeight="1">
      <c r="B31" s="148">
        <v>16</v>
      </c>
      <c r="C31" s="28" t="s">
        <v>168</v>
      </c>
      <c r="D31" s="102">
        <v>9130</v>
      </c>
      <c r="E31" s="102"/>
      <c r="F31" s="102">
        <v>10430</v>
      </c>
      <c r="G31" s="55">
        <v>10527</v>
      </c>
    </row>
    <row r="32" spans="2:7" s="27" customFormat="1" ht="15" customHeight="1">
      <c r="B32" s="148">
        <v>17</v>
      </c>
      <c r="C32" s="28" t="s">
        <v>278</v>
      </c>
      <c r="D32" s="102">
        <v>57689</v>
      </c>
      <c r="E32" s="102"/>
      <c r="F32" s="102">
        <v>136204</v>
      </c>
      <c r="G32" s="55">
        <v>21450</v>
      </c>
    </row>
    <row r="33" spans="2:7" s="27" customFormat="1" ht="15" customHeight="1">
      <c r="B33" s="148">
        <v>18</v>
      </c>
      <c r="C33" s="28" t="s">
        <v>1</v>
      </c>
      <c r="D33" s="102">
        <v>194339</v>
      </c>
      <c r="E33" s="102"/>
      <c r="F33" s="102">
        <v>271792</v>
      </c>
      <c r="G33" s="55">
        <v>300106</v>
      </c>
    </row>
    <row r="34" spans="2:7" s="27" customFormat="1" ht="15" customHeight="1">
      <c r="B34" s="148">
        <v>19</v>
      </c>
      <c r="C34" s="28" t="s">
        <v>46</v>
      </c>
      <c r="D34" s="102">
        <v>9160</v>
      </c>
      <c r="E34" s="102"/>
      <c r="F34" s="102">
        <v>25621</v>
      </c>
      <c r="G34" s="55">
        <v>7800</v>
      </c>
    </row>
    <row r="35" spans="2:7" s="27" customFormat="1" ht="15" customHeight="1">
      <c r="B35" s="148">
        <v>20</v>
      </c>
      <c r="C35" s="28" t="s">
        <v>181</v>
      </c>
      <c r="D35" s="102"/>
      <c r="E35" s="102"/>
      <c r="F35" s="102"/>
      <c r="G35" s="55"/>
    </row>
    <row r="36" spans="2:7" s="27" customFormat="1" ht="15" customHeight="1">
      <c r="B36" s="148">
        <v>21</v>
      </c>
      <c r="C36" s="28" t="s">
        <v>74</v>
      </c>
      <c r="D36" s="102">
        <v>22031</v>
      </c>
      <c r="E36" s="102"/>
      <c r="F36" s="102">
        <v>39712</v>
      </c>
      <c r="G36" s="55">
        <v>19060</v>
      </c>
    </row>
    <row r="37" spans="2:7" s="122" customFormat="1" ht="15" customHeight="1">
      <c r="B37" s="148">
        <v>22</v>
      </c>
      <c r="C37" s="152" t="s">
        <v>161</v>
      </c>
      <c r="D37" s="102">
        <v>600</v>
      </c>
      <c r="E37" s="102"/>
      <c r="F37" s="102">
        <v>1098</v>
      </c>
      <c r="G37" s="55">
        <v>1400</v>
      </c>
    </row>
    <row r="38" spans="2:7" s="122" customFormat="1" ht="15" customHeight="1">
      <c r="B38" s="148">
        <v>23</v>
      </c>
      <c r="C38" s="153" t="s">
        <v>225</v>
      </c>
      <c r="D38" s="102">
        <v>185880</v>
      </c>
      <c r="E38" s="102"/>
      <c r="F38" s="102"/>
      <c r="G38" s="55">
        <v>42645</v>
      </c>
    </row>
    <row r="39" spans="2:7" s="147" customFormat="1" ht="15" customHeight="1">
      <c r="B39" s="148">
        <v>24</v>
      </c>
      <c r="C39" s="173" t="s">
        <v>242</v>
      </c>
      <c r="D39" s="102"/>
      <c r="E39" s="102"/>
      <c r="F39" s="102"/>
      <c r="G39" s="55"/>
    </row>
    <row r="40" spans="2:7" s="43" customFormat="1" ht="18" customHeight="1">
      <c r="B40" s="42"/>
      <c r="C40" s="49" t="s">
        <v>212</v>
      </c>
      <c r="D40" s="105">
        <f>D24+D29</f>
        <v>1615385</v>
      </c>
      <c r="E40" s="105">
        <f>E24+E29</f>
        <v>0</v>
      </c>
      <c r="F40" s="105">
        <f>F24+F29</f>
        <v>1648216</v>
      </c>
      <c r="G40" s="44">
        <f>G24+G29</f>
        <v>658025</v>
      </c>
    </row>
    <row r="41" spans="2:7" s="122" customFormat="1" ht="15" customHeight="1">
      <c r="B41" s="119">
        <v>25</v>
      </c>
      <c r="C41" s="123" t="s">
        <v>150</v>
      </c>
      <c r="D41" s="102"/>
      <c r="E41" s="102"/>
      <c r="F41" s="102"/>
      <c r="G41" s="55"/>
    </row>
    <row r="42" spans="2:7" s="122" customFormat="1" ht="15" customHeight="1">
      <c r="B42" s="145">
        <v>26</v>
      </c>
      <c r="C42" s="123" t="s">
        <v>151</v>
      </c>
      <c r="D42" s="102"/>
      <c r="E42" s="102"/>
      <c r="F42" s="102"/>
      <c r="G42" s="55"/>
    </row>
    <row r="43" spans="2:7" s="23" customFormat="1" ht="15" customHeight="1">
      <c r="B43" s="42"/>
      <c r="C43" s="49" t="s">
        <v>226</v>
      </c>
      <c r="D43" s="103">
        <f>SUM(D41:D42)</f>
        <v>0</v>
      </c>
      <c r="E43" s="103">
        <f>SUM(E41:E42)</f>
        <v>0</v>
      </c>
      <c r="F43" s="103">
        <f>SUM(F41:F42)</f>
        <v>0</v>
      </c>
      <c r="G43" s="45">
        <f>SUM(G41:G42)</f>
        <v>0</v>
      </c>
    </row>
    <row r="44" spans="2:7" s="122" customFormat="1" ht="15" customHeight="1">
      <c r="B44" s="119">
        <v>27</v>
      </c>
      <c r="C44" s="123" t="s">
        <v>147</v>
      </c>
      <c r="D44" s="102"/>
      <c r="E44" s="102"/>
      <c r="F44" s="102"/>
      <c r="G44" s="55"/>
    </row>
    <row r="45" spans="2:7" s="134" customFormat="1" ht="18" customHeight="1" thickBot="1">
      <c r="B45" s="128"/>
      <c r="C45" s="127" t="s">
        <v>180</v>
      </c>
      <c r="D45" s="132">
        <f>D40+D43</f>
        <v>1615385</v>
      </c>
      <c r="E45" s="132">
        <f>E40+E43</f>
        <v>0</v>
      </c>
      <c r="F45" s="132">
        <f>F40+F43</f>
        <v>1648216</v>
      </c>
      <c r="G45" s="133">
        <f>G40+G43</f>
        <v>658025</v>
      </c>
    </row>
  </sheetData>
  <sheetProtection/>
  <mergeCells count="5">
    <mergeCell ref="G5:G6"/>
    <mergeCell ref="B5:B6"/>
    <mergeCell ref="C5:C6"/>
    <mergeCell ref="B4:C4"/>
    <mergeCell ref="D5:F5"/>
  </mergeCells>
  <printOptions horizontalCentered="1"/>
  <pageMargins left="0.7480314960629921" right="0.1968503937007874" top="1.3779527559055118" bottom="0.3937007874015748" header="0.5905511811023623" footer="0"/>
  <pageSetup firstPageNumber="2" useFirstPageNumber="1" horizontalDpi="300" verticalDpi="300" orientation="portrait" paperSize="9" r:id="rId1"/>
  <headerFooter alignWithMargins="0">
    <oddHeader>&amp;L
&amp;"Times New Roman CE,Félkövér"&amp;12Dunavarsány Város Önkormányzata&amp;"Times New Roman CE,Normál"&amp;10
&amp;"Times New Roman CE,Félkövér"&amp;12 2009. évi költségvetése&amp;R&amp;12&amp;P./36.sz. oldal 
&amp;"Times New Roman CE,Félkövér"I./2.sz.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K32"/>
  <sheetViews>
    <sheetView zoomScalePageLayoutView="0" workbookViewId="0" topLeftCell="A1">
      <selection activeCell="G3" sqref="G3"/>
    </sheetView>
  </sheetViews>
  <sheetFormatPr defaultColWidth="10.625" defaultRowHeight="12.75"/>
  <cols>
    <col min="1" max="1" width="10.625" style="1" customWidth="1"/>
    <col min="2" max="2" width="5.875" style="13" customWidth="1"/>
    <col min="3" max="3" width="44.875" style="1" customWidth="1"/>
    <col min="4" max="4" width="11.875" style="1" customWidth="1"/>
    <col min="5" max="5" width="11.875" style="1" hidden="1" customWidth="1"/>
    <col min="6" max="6" width="9.875" style="1" customWidth="1"/>
    <col min="7" max="7" width="11.875" style="1" customWidth="1"/>
    <col min="8" max="8" width="2.875" style="1" customWidth="1"/>
    <col min="9" max="16384" width="10.625" style="1" customWidth="1"/>
  </cols>
  <sheetData>
    <row r="3" spans="4:7" ht="15.75">
      <c r="D3" s="10"/>
      <c r="E3" s="10"/>
      <c r="F3" s="10"/>
      <c r="G3" s="10"/>
    </row>
    <row r="4" spans="2:7" s="22" customFormat="1" ht="31.5" customHeight="1" thickBot="1">
      <c r="B4" s="453" t="s">
        <v>337</v>
      </c>
      <c r="C4" s="453"/>
      <c r="D4" s="25"/>
      <c r="E4" s="25"/>
      <c r="F4" s="25"/>
      <c r="G4" s="25" t="s">
        <v>349</v>
      </c>
    </row>
    <row r="5" spans="2:7" s="15" customFormat="1" ht="18" customHeight="1">
      <c r="B5" s="449" t="s">
        <v>18</v>
      </c>
      <c r="C5" s="457" t="s">
        <v>79</v>
      </c>
      <c r="D5" s="454" t="s">
        <v>414</v>
      </c>
      <c r="E5" s="455"/>
      <c r="F5" s="456"/>
      <c r="G5" s="447" t="s">
        <v>415</v>
      </c>
    </row>
    <row r="6" spans="2:7" s="26" customFormat="1" ht="28.5" customHeight="1" thickBot="1">
      <c r="B6" s="450"/>
      <c r="C6" s="452"/>
      <c r="D6" s="107" t="s">
        <v>113</v>
      </c>
      <c r="E6" s="107" t="s">
        <v>326</v>
      </c>
      <c r="F6" s="107" t="s">
        <v>350</v>
      </c>
      <c r="G6" s="448"/>
    </row>
    <row r="7" spans="2:7" s="75" customFormat="1" ht="11.25">
      <c r="B7" s="87"/>
      <c r="C7" s="86"/>
      <c r="D7" s="96"/>
      <c r="E7" s="96"/>
      <c r="F7" s="96"/>
      <c r="G7" s="74"/>
    </row>
    <row r="8" spans="2:7" s="50" customFormat="1" ht="15" customHeight="1">
      <c r="B8" s="112" t="s">
        <v>170</v>
      </c>
      <c r="C8" s="84"/>
      <c r="D8" s="33"/>
      <c r="E8" s="33"/>
      <c r="F8" s="33"/>
      <c r="G8" s="51"/>
    </row>
    <row r="9" spans="2:7" s="27" customFormat="1" ht="15" customHeight="1">
      <c r="B9" s="52">
        <v>1</v>
      </c>
      <c r="C9" s="66" t="s">
        <v>2</v>
      </c>
      <c r="D9" s="102">
        <v>55966</v>
      </c>
      <c r="E9" s="102"/>
      <c r="F9" s="102">
        <v>54909</v>
      </c>
      <c r="G9" s="55">
        <v>63152</v>
      </c>
    </row>
    <row r="10" spans="2:7" s="27" customFormat="1" ht="15" customHeight="1">
      <c r="B10" s="52">
        <v>2</v>
      </c>
      <c r="C10" s="24" t="s">
        <v>165</v>
      </c>
      <c r="D10" s="102"/>
      <c r="E10" s="102"/>
      <c r="F10" s="102"/>
      <c r="G10" s="55"/>
    </row>
    <row r="11" spans="2:7" s="27" customFormat="1" ht="15" customHeight="1">
      <c r="B11" s="52">
        <v>3</v>
      </c>
      <c r="C11" s="24" t="s">
        <v>49</v>
      </c>
      <c r="D11" s="102">
        <v>260667</v>
      </c>
      <c r="E11" s="102"/>
      <c r="F11" s="102">
        <v>255485</v>
      </c>
      <c r="G11" s="55">
        <v>282006</v>
      </c>
    </row>
    <row r="12" spans="2:7" s="23" customFormat="1" ht="15" customHeight="1">
      <c r="B12" s="42"/>
      <c r="C12" s="49" t="s">
        <v>167</v>
      </c>
      <c r="D12" s="103">
        <f>SUM(D9:D11)</f>
        <v>316633</v>
      </c>
      <c r="E12" s="103">
        <f>SUM(E9:E11)</f>
        <v>0</v>
      </c>
      <c r="F12" s="103">
        <f>SUM(F9:F11)</f>
        <v>310394</v>
      </c>
      <c r="G12" s="45">
        <f>SUM(G9:G11)</f>
        <v>345158</v>
      </c>
    </row>
    <row r="13" spans="2:7" s="27" customFormat="1" ht="15" customHeight="1">
      <c r="B13" s="52">
        <v>4</v>
      </c>
      <c r="C13" s="46" t="s">
        <v>214</v>
      </c>
      <c r="D13" s="102">
        <v>0</v>
      </c>
      <c r="E13" s="102"/>
      <c r="F13" s="102">
        <v>2968</v>
      </c>
      <c r="G13" s="55">
        <v>0</v>
      </c>
    </row>
    <row r="14" spans="2:7" s="27" customFormat="1" ht="15" customHeight="1">
      <c r="B14" s="52">
        <v>5</v>
      </c>
      <c r="C14" s="24" t="s">
        <v>138</v>
      </c>
      <c r="D14" s="102"/>
      <c r="E14" s="102"/>
      <c r="F14" s="102"/>
      <c r="G14" s="55"/>
    </row>
    <row r="15" spans="2:7" s="131" customFormat="1" ht="18" customHeight="1" thickBot="1">
      <c r="B15" s="128"/>
      <c r="C15" s="127" t="s">
        <v>179</v>
      </c>
      <c r="D15" s="129">
        <f>D12+D13+D14</f>
        <v>316633</v>
      </c>
      <c r="E15" s="129">
        <f>E12+E13+E14</f>
        <v>0</v>
      </c>
      <c r="F15" s="129">
        <f>F12+F13+F14</f>
        <v>313362</v>
      </c>
      <c r="G15" s="130">
        <f>G12+G13+G14</f>
        <v>345158</v>
      </c>
    </row>
    <row r="16" spans="2:7" s="22" customFormat="1" ht="11.25">
      <c r="B16" s="47"/>
      <c r="C16" s="82"/>
      <c r="D16" s="104"/>
      <c r="E16" s="104"/>
      <c r="F16" s="104"/>
      <c r="G16" s="83"/>
    </row>
    <row r="17" spans="2:7" s="50" customFormat="1" ht="15.75">
      <c r="B17" s="112" t="s">
        <v>169</v>
      </c>
      <c r="C17" s="84"/>
      <c r="D17" s="33"/>
      <c r="E17" s="33"/>
      <c r="F17" s="33"/>
      <c r="G17" s="51"/>
    </row>
    <row r="18" spans="2:7" s="31" customFormat="1" ht="15" customHeight="1">
      <c r="B18" s="65"/>
      <c r="C18" s="71" t="s">
        <v>7</v>
      </c>
      <c r="D18" s="34">
        <v>15500</v>
      </c>
      <c r="E18" s="34"/>
      <c r="F18" s="34">
        <v>9679</v>
      </c>
      <c r="G18" s="64">
        <v>9440</v>
      </c>
    </row>
    <row r="19" spans="2:11" s="27" customFormat="1" ht="15" customHeight="1">
      <c r="B19" s="52">
        <v>6</v>
      </c>
      <c r="C19" s="28" t="s">
        <v>121</v>
      </c>
      <c r="D19" s="102"/>
      <c r="E19" s="102"/>
      <c r="F19" s="102"/>
      <c r="G19" s="55"/>
      <c r="I19" s="85"/>
      <c r="J19" s="85"/>
      <c r="K19" s="85"/>
    </row>
    <row r="20" spans="2:7" s="27" customFormat="1" ht="15" customHeight="1">
      <c r="B20" s="52">
        <v>7</v>
      </c>
      <c r="C20" s="28" t="s">
        <v>176</v>
      </c>
      <c r="D20" s="102"/>
      <c r="E20" s="102"/>
      <c r="F20" s="102"/>
      <c r="G20" s="55"/>
    </row>
    <row r="21" spans="2:7" s="27" customFormat="1" ht="15" customHeight="1">
      <c r="B21" s="52">
        <v>8</v>
      </c>
      <c r="C21" s="28" t="s">
        <v>218</v>
      </c>
      <c r="D21" s="102"/>
      <c r="E21" s="102"/>
      <c r="F21" s="102"/>
      <c r="G21" s="55"/>
    </row>
    <row r="22" spans="2:7" s="27" customFormat="1" ht="15" customHeight="1">
      <c r="B22" s="52">
        <v>9</v>
      </c>
      <c r="C22" s="28" t="s">
        <v>161</v>
      </c>
      <c r="D22" s="102"/>
      <c r="E22" s="102"/>
      <c r="F22" s="102"/>
      <c r="G22" s="55"/>
    </row>
    <row r="23" spans="2:7" s="31" customFormat="1" ht="15" customHeight="1">
      <c r="B23" s="65"/>
      <c r="C23" s="71" t="s">
        <v>29</v>
      </c>
      <c r="D23" s="34">
        <f>SUM(D24:D29)</f>
        <v>465773</v>
      </c>
      <c r="E23" s="34">
        <f>SUM(E24:E29)</f>
        <v>0</v>
      </c>
      <c r="F23" s="34">
        <f>SUM(F24:F29)</f>
        <v>519797</v>
      </c>
      <c r="G23" s="64">
        <f>SUM(G24:G29)</f>
        <v>500602</v>
      </c>
    </row>
    <row r="24" spans="2:11" s="27" customFormat="1" ht="15" customHeight="1">
      <c r="B24" s="52">
        <v>10</v>
      </c>
      <c r="C24" s="28" t="s">
        <v>177</v>
      </c>
      <c r="D24" s="102">
        <v>349736</v>
      </c>
      <c r="E24" s="102"/>
      <c r="F24" s="102">
        <v>378975</v>
      </c>
      <c r="G24" s="55">
        <v>349070</v>
      </c>
      <c r="I24" s="85"/>
      <c r="J24" s="85"/>
      <c r="K24" s="85"/>
    </row>
    <row r="25" spans="2:11" s="27" customFormat="1" ht="15" customHeight="1">
      <c r="B25" s="52">
        <v>11</v>
      </c>
      <c r="C25" s="28" t="s">
        <v>168</v>
      </c>
      <c r="D25" s="102"/>
      <c r="E25" s="102"/>
      <c r="F25" s="102"/>
      <c r="G25" s="55"/>
      <c r="I25" s="85"/>
      <c r="J25" s="85"/>
      <c r="K25" s="85"/>
    </row>
    <row r="26" spans="2:11" s="27" customFormat="1" ht="15" customHeight="1">
      <c r="B26" s="52">
        <v>12</v>
      </c>
      <c r="C26" s="28" t="s">
        <v>278</v>
      </c>
      <c r="D26" s="102"/>
      <c r="E26" s="102"/>
      <c r="F26" s="102"/>
      <c r="G26" s="55"/>
      <c r="I26" s="85"/>
      <c r="J26" s="85"/>
      <c r="K26" s="85"/>
    </row>
    <row r="27" spans="2:11" s="27" customFormat="1" ht="15" customHeight="1">
      <c r="B27" s="52">
        <v>13</v>
      </c>
      <c r="C27" s="28" t="s">
        <v>1</v>
      </c>
      <c r="D27" s="102">
        <v>108927</v>
      </c>
      <c r="E27" s="102"/>
      <c r="F27" s="102">
        <v>129242</v>
      </c>
      <c r="G27" s="55">
        <v>138516</v>
      </c>
      <c r="I27" s="85"/>
      <c r="J27" s="85"/>
      <c r="K27" s="85"/>
    </row>
    <row r="28" spans="2:11" s="27" customFormat="1" ht="15" customHeight="1">
      <c r="B28" s="52">
        <v>14</v>
      </c>
      <c r="C28" s="28" t="s">
        <v>46</v>
      </c>
      <c r="D28" s="102">
        <v>310</v>
      </c>
      <c r="E28" s="102"/>
      <c r="F28" s="102">
        <v>951</v>
      </c>
      <c r="G28" s="55">
        <v>799</v>
      </c>
      <c r="I28" s="85"/>
      <c r="J28" s="85"/>
      <c r="K28" s="85"/>
    </row>
    <row r="29" spans="2:11" s="27" customFormat="1" ht="15" customHeight="1">
      <c r="B29" s="52">
        <v>15</v>
      </c>
      <c r="C29" s="28" t="s">
        <v>74</v>
      </c>
      <c r="D29" s="102">
        <v>6800</v>
      </c>
      <c r="E29" s="102"/>
      <c r="F29" s="102">
        <v>10629</v>
      </c>
      <c r="G29" s="55">
        <v>12217</v>
      </c>
      <c r="I29" s="85"/>
      <c r="J29" s="85"/>
      <c r="K29" s="85"/>
    </row>
    <row r="30" spans="2:11" s="43" customFormat="1" ht="18" customHeight="1">
      <c r="B30" s="42"/>
      <c r="C30" s="49" t="s">
        <v>210</v>
      </c>
      <c r="D30" s="105">
        <f>D18+D23</f>
        <v>481273</v>
      </c>
      <c r="E30" s="105">
        <f>E18+E23</f>
        <v>0</v>
      </c>
      <c r="F30" s="105">
        <f>F18+F23</f>
        <v>529476</v>
      </c>
      <c r="G30" s="44">
        <f>G18+G23</f>
        <v>510042</v>
      </c>
      <c r="I30" s="101"/>
      <c r="J30" s="101"/>
      <c r="K30" s="101"/>
    </row>
    <row r="31" spans="2:7" s="122" customFormat="1" ht="15" customHeight="1">
      <c r="B31" s="119">
        <v>16</v>
      </c>
      <c r="C31" s="123" t="s">
        <v>147</v>
      </c>
      <c r="D31" s="102"/>
      <c r="E31" s="102"/>
      <c r="F31" s="102"/>
      <c r="G31" s="55"/>
    </row>
    <row r="32" spans="2:7" s="134" customFormat="1" ht="18" customHeight="1" thickBot="1">
      <c r="B32" s="128"/>
      <c r="C32" s="127" t="s">
        <v>180</v>
      </c>
      <c r="D32" s="132">
        <f>D30+D31</f>
        <v>481273</v>
      </c>
      <c r="E32" s="132">
        <f>E30+E31</f>
        <v>0</v>
      </c>
      <c r="F32" s="132">
        <f>F30+F31</f>
        <v>529476</v>
      </c>
      <c r="G32" s="133">
        <f>G30+G31</f>
        <v>510042</v>
      </c>
    </row>
  </sheetData>
  <sheetProtection/>
  <mergeCells count="5">
    <mergeCell ref="G5:G6"/>
    <mergeCell ref="B5:B6"/>
    <mergeCell ref="C5:C6"/>
    <mergeCell ref="B4:C4"/>
    <mergeCell ref="D5:F5"/>
  </mergeCells>
  <printOptions horizontalCentered="1"/>
  <pageMargins left="0.7480314960629921" right="0.1968503937007874" top="1.3779527559055118" bottom="0.3937007874015748" header="0.5905511811023623" footer="0"/>
  <pageSetup firstPageNumber="3" useFirstPageNumber="1" horizontalDpi="300" verticalDpi="300" orientation="portrait" paperSize="9" r:id="rId1"/>
  <headerFooter alignWithMargins="0">
    <oddHeader>&amp;L
&amp;"Times New Roman CE,Félkövér"&amp;12Dunavarsány Város Önkormányzata&amp;"Times New Roman CE,Normál"&amp;10
&amp;"Times New Roman CE,Félkövér"&amp;12 2009. évi költségvetése&amp;R&amp;12&amp;P./36.sz. oldal 
&amp;"Times New Roman CE,Félkövér"I./3.sz.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O33"/>
  <sheetViews>
    <sheetView zoomScalePageLayoutView="0" workbookViewId="0" topLeftCell="B1">
      <selection activeCell="K3" sqref="K3"/>
    </sheetView>
  </sheetViews>
  <sheetFormatPr defaultColWidth="10.625" defaultRowHeight="12.75"/>
  <cols>
    <col min="1" max="1" width="10.625" style="1" customWidth="1"/>
    <col min="2" max="2" width="5.875" style="13" customWidth="1"/>
    <col min="3" max="3" width="44.875" style="1" customWidth="1"/>
    <col min="4" max="4" width="11.875" style="1" customWidth="1"/>
    <col min="5" max="5" width="11.875" style="1" hidden="1" customWidth="1"/>
    <col min="6" max="6" width="9.875" style="1" customWidth="1"/>
    <col min="7" max="8" width="11.875" style="1" customWidth="1"/>
    <col min="9" max="9" width="11.875" style="1" hidden="1" customWidth="1"/>
    <col min="10" max="10" width="9.875" style="1" customWidth="1"/>
    <col min="11" max="11" width="11.875" style="1" customWidth="1"/>
    <col min="12" max="12" width="2.875" style="1" customWidth="1"/>
    <col min="13" max="16384" width="10.625" style="1" customWidth="1"/>
  </cols>
  <sheetData>
    <row r="3" spans="4:11" ht="15.75">
      <c r="D3" s="10"/>
      <c r="E3" s="10"/>
      <c r="F3" s="10"/>
      <c r="G3" s="10"/>
      <c r="H3" s="10"/>
      <c r="I3" s="10"/>
      <c r="J3" s="10"/>
      <c r="K3" s="10"/>
    </row>
    <row r="4" spans="2:11" s="22" customFormat="1" ht="46.5" customHeight="1" thickBot="1">
      <c r="B4" s="453" t="s">
        <v>338</v>
      </c>
      <c r="C4" s="453"/>
      <c r="D4" s="25"/>
      <c r="E4" s="25"/>
      <c r="F4" s="25"/>
      <c r="G4" s="25" t="s">
        <v>349</v>
      </c>
      <c r="H4" s="25"/>
      <c r="I4" s="25"/>
      <c r="J4" s="25"/>
      <c r="K4" s="25" t="s">
        <v>349</v>
      </c>
    </row>
    <row r="5" spans="2:11" s="15" customFormat="1" ht="36.75" customHeight="1">
      <c r="B5" s="449" t="s">
        <v>18</v>
      </c>
      <c r="C5" s="451" t="s">
        <v>79</v>
      </c>
      <c r="D5" s="462" t="s">
        <v>175</v>
      </c>
      <c r="E5" s="463"/>
      <c r="F5" s="463"/>
      <c r="G5" s="464"/>
      <c r="H5" s="462" t="s">
        <v>328</v>
      </c>
      <c r="I5" s="463"/>
      <c r="J5" s="463"/>
      <c r="K5" s="464"/>
    </row>
    <row r="6" spans="2:11" s="15" customFormat="1" ht="18" customHeight="1">
      <c r="B6" s="459"/>
      <c r="C6" s="460"/>
      <c r="D6" s="465" t="s">
        <v>414</v>
      </c>
      <c r="E6" s="466"/>
      <c r="F6" s="467"/>
      <c r="G6" s="458" t="s">
        <v>415</v>
      </c>
      <c r="H6" s="468" t="s">
        <v>414</v>
      </c>
      <c r="I6" s="469"/>
      <c r="J6" s="469"/>
      <c r="K6" s="458" t="s">
        <v>415</v>
      </c>
    </row>
    <row r="7" spans="2:11" s="26" customFormat="1" ht="28.5" customHeight="1" thickBot="1">
      <c r="B7" s="450"/>
      <c r="C7" s="461"/>
      <c r="D7" s="353" t="s">
        <v>113</v>
      </c>
      <c r="E7" s="354" t="s">
        <v>326</v>
      </c>
      <c r="F7" s="354" t="s">
        <v>350</v>
      </c>
      <c r="G7" s="458"/>
      <c r="H7" s="353" t="s">
        <v>113</v>
      </c>
      <c r="I7" s="354" t="s">
        <v>326</v>
      </c>
      <c r="J7" s="354" t="s">
        <v>350</v>
      </c>
      <c r="K7" s="458"/>
    </row>
    <row r="8" spans="2:11" s="75" customFormat="1" ht="11.25">
      <c r="B8" s="87"/>
      <c r="C8" s="202"/>
      <c r="D8" s="326"/>
      <c r="E8" s="327"/>
      <c r="F8" s="327"/>
      <c r="G8" s="327"/>
      <c r="H8" s="327"/>
      <c r="I8" s="327"/>
      <c r="J8" s="327"/>
      <c r="K8" s="328"/>
    </row>
    <row r="9" spans="2:11" s="50" customFormat="1" ht="15" customHeight="1">
      <c r="B9" s="112" t="s">
        <v>170</v>
      </c>
      <c r="C9" s="203"/>
      <c r="D9" s="201"/>
      <c r="E9" s="92"/>
      <c r="F9" s="92"/>
      <c r="G9" s="92"/>
      <c r="H9" s="92"/>
      <c r="I9" s="92"/>
      <c r="J9" s="92"/>
      <c r="K9" s="118"/>
    </row>
    <row r="10" spans="2:11" s="27" customFormat="1" ht="15" customHeight="1">
      <c r="B10" s="52">
        <v>1</v>
      </c>
      <c r="C10" s="204" t="s">
        <v>2</v>
      </c>
      <c r="D10" s="136">
        <v>1173</v>
      </c>
      <c r="E10" s="102"/>
      <c r="F10" s="102">
        <v>157</v>
      </c>
      <c r="G10" s="102">
        <v>80</v>
      </c>
      <c r="H10" s="102">
        <v>0</v>
      </c>
      <c r="I10" s="102"/>
      <c r="J10" s="102">
        <v>15</v>
      </c>
      <c r="K10" s="55">
        <v>0</v>
      </c>
    </row>
    <row r="11" spans="2:11" s="27" customFormat="1" ht="15" customHeight="1">
      <c r="B11" s="52">
        <f>+B10+1</f>
        <v>2</v>
      </c>
      <c r="C11" s="205" t="s">
        <v>178</v>
      </c>
      <c r="D11" s="136">
        <v>0</v>
      </c>
      <c r="E11" s="102"/>
      <c r="F11" s="102">
        <v>0</v>
      </c>
      <c r="G11" s="102">
        <v>0</v>
      </c>
      <c r="H11" s="102">
        <v>0</v>
      </c>
      <c r="I11" s="102"/>
      <c r="J11" s="102">
        <v>0</v>
      </c>
      <c r="K11" s="55">
        <v>0</v>
      </c>
    </row>
    <row r="12" spans="2:11" s="27" customFormat="1" ht="15" customHeight="1">
      <c r="B12" s="52">
        <f>+B11+1</f>
        <v>3</v>
      </c>
      <c r="C12" s="205" t="s">
        <v>49</v>
      </c>
      <c r="D12" s="136">
        <v>640</v>
      </c>
      <c r="E12" s="102"/>
      <c r="F12" s="102">
        <v>1195</v>
      </c>
      <c r="G12" s="102">
        <v>571</v>
      </c>
      <c r="H12" s="102">
        <v>640</v>
      </c>
      <c r="I12" s="102"/>
      <c r="J12" s="102">
        <v>1195</v>
      </c>
      <c r="K12" s="55">
        <v>571</v>
      </c>
    </row>
    <row r="13" spans="2:11" s="23" customFormat="1" ht="15" customHeight="1">
      <c r="B13" s="42"/>
      <c r="C13" s="206" t="s">
        <v>167</v>
      </c>
      <c r="D13" s="137">
        <f aca="true" t="shared" si="0" ref="D13:K13">SUM(D10:D12)</f>
        <v>1813</v>
      </c>
      <c r="E13" s="103">
        <f t="shared" si="0"/>
        <v>0</v>
      </c>
      <c r="F13" s="103">
        <f t="shared" si="0"/>
        <v>1352</v>
      </c>
      <c r="G13" s="103">
        <f t="shared" si="0"/>
        <v>651</v>
      </c>
      <c r="H13" s="103">
        <f t="shared" si="0"/>
        <v>640</v>
      </c>
      <c r="I13" s="103">
        <f t="shared" si="0"/>
        <v>0</v>
      </c>
      <c r="J13" s="103">
        <f t="shared" si="0"/>
        <v>1210</v>
      </c>
      <c r="K13" s="45">
        <f t="shared" si="0"/>
        <v>571</v>
      </c>
    </row>
    <row r="14" spans="2:11" s="27" customFormat="1" ht="15" customHeight="1">
      <c r="B14" s="52">
        <f>+B12+1</f>
        <v>4</v>
      </c>
      <c r="C14" s="207" t="s">
        <v>214</v>
      </c>
      <c r="D14" s="136">
        <v>0</v>
      </c>
      <c r="E14" s="102"/>
      <c r="F14" s="102">
        <v>1906</v>
      </c>
      <c r="G14" s="102">
        <v>0</v>
      </c>
      <c r="H14" s="102">
        <v>0</v>
      </c>
      <c r="I14" s="102"/>
      <c r="J14" s="102">
        <v>161</v>
      </c>
      <c r="K14" s="55">
        <v>0</v>
      </c>
    </row>
    <row r="15" spans="2:11" s="27" customFormat="1" ht="15" customHeight="1">
      <c r="B15" s="52">
        <f>+B14+1</f>
        <v>5</v>
      </c>
      <c r="C15" s="205" t="s">
        <v>138</v>
      </c>
      <c r="D15" s="136">
        <v>0</v>
      </c>
      <c r="E15" s="102"/>
      <c r="F15" s="102">
        <v>0</v>
      </c>
      <c r="G15" s="102">
        <v>0</v>
      </c>
      <c r="H15" s="102">
        <v>0</v>
      </c>
      <c r="I15" s="102"/>
      <c r="J15" s="102">
        <v>0</v>
      </c>
      <c r="K15" s="55">
        <v>0</v>
      </c>
    </row>
    <row r="16" spans="2:11" s="131" customFormat="1" ht="18" customHeight="1" thickBot="1">
      <c r="B16" s="128"/>
      <c r="C16" s="208" t="s">
        <v>179</v>
      </c>
      <c r="D16" s="213">
        <f aca="true" t="shared" si="1" ref="D16:K16">SUM(D13:D15)</f>
        <v>1813</v>
      </c>
      <c r="E16" s="129">
        <f t="shared" si="1"/>
        <v>0</v>
      </c>
      <c r="F16" s="129">
        <f t="shared" si="1"/>
        <v>3258</v>
      </c>
      <c r="G16" s="129">
        <f t="shared" si="1"/>
        <v>651</v>
      </c>
      <c r="H16" s="129">
        <f t="shared" si="1"/>
        <v>640</v>
      </c>
      <c r="I16" s="129">
        <f t="shared" si="1"/>
        <v>0</v>
      </c>
      <c r="J16" s="129">
        <f t="shared" si="1"/>
        <v>1371</v>
      </c>
      <c r="K16" s="130">
        <f t="shared" si="1"/>
        <v>571</v>
      </c>
    </row>
    <row r="17" spans="2:11" s="22" customFormat="1" ht="11.25">
      <c r="B17" s="47"/>
      <c r="C17" s="209"/>
      <c r="D17" s="160"/>
      <c r="E17" s="104"/>
      <c r="F17" s="104"/>
      <c r="G17" s="83"/>
      <c r="H17" s="160"/>
      <c r="I17" s="104"/>
      <c r="J17" s="104"/>
      <c r="K17" s="83"/>
    </row>
    <row r="18" spans="2:11" s="50" customFormat="1" ht="15.75">
      <c r="B18" s="112" t="s">
        <v>169</v>
      </c>
      <c r="C18" s="203"/>
      <c r="D18" s="161"/>
      <c r="E18" s="33"/>
      <c r="F18" s="33"/>
      <c r="G18" s="51"/>
      <c r="H18" s="161"/>
      <c r="I18" s="33"/>
      <c r="J18" s="33"/>
      <c r="K18" s="51"/>
    </row>
    <row r="19" spans="2:11" s="111" customFormat="1" ht="15" customHeight="1">
      <c r="B19" s="110"/>
      <c r="C19" s="210" t="s">
        <v>7</v>
      </c>
      <c r="D19" s="169">
        <f>SUM(D20:D23)</f>
        <v>732</v>
      </c>
      <c r="E19" s="34">
        <f>SUM(E20:E23)</f>
        <v>0</v>
      </c>
      <c r="F19" s="34">
        <f>SUM(F20:F23)</f>
        <v>834</v>
      </c>
      <c r="G19" s="34">
        <f>SUM(G20:G23)</f>
        <v>0</v>
      </c>
      <c r="H19" s="34">
        <f>SUM(H20:H21)</f>
        <v>0</v>
      </c>
      <c r="I19" s="34">
        <f>SUM(I20:I21)</f>
        <v>0</v>
      </c>
      <c r="J19" s="34">
        <f>SUM(J20:J21)</f>
        <v>0</v>
      </c>
      <c r="K19" s="64">
        <f>SUM(K20:K21)</f>
        <v>0</v>
      </c>
    </row>
    <row r="20" spans="2:15" s="27" customFormat="1" ht="15" customHeight="1">
      <c r="B20" s="52">
        <f>+B15+1</f>
        <v>6</v>
      </c>
      <c r="C20" s="125" t="s">
        <v>121</v>
      </c>
      <c r="D20" s="136">
        <v>672</v>
      </c>
      <c r="E20" s="102"/>
      <c r="F20" s="102">
        <v>834</v>
      </c>
      <c r="G20" s="102">
        <v>0</v>
      </c>
      <c r="H20" s="102">
        <v>0</v>
      </c>
      <c r="I20" s="102"/>
      <c r="J20" s="102">
        <v>0</v>
      </c>
      <c r="K20" s="55">
        <v>0</v>
      </c>
      <c r="M20" s="85"/>
      <c r="N20" s="85"/>
      <c r="O20" s="85"/>
    </row>
    <row r="21" spans="2:11" s="27" customFormat="1" ht="15" customHeight="1">
      <c r="B21" s="52">
        <f>+B20+1</f>
        <v>7</v>
      </c>
      <c r="C21" s="125" t="s">
        <v>176</v>
      </c>
      <c r="D21" s="136">
        <v>0</v>
      </c>
      <c r="E21" s="102"/>
      <c r="F21" s="102">
        <v>0</v>
      </c>
      <c r="G21" s="102">
        <v>0</v>
      </c>
      <c r="H21" s="102">
        <v>0</v>
      </c>
      <c r="I21" s="102"/>
      <c r="J21" s="102">
        <v>0</v>
      </c>
      <c r="K21" s="55">
        <v>0</v>
      </c>
    </row>
    <row r="22" spans="2:11" s="27" customFormat="1" ht="15" customHeight="1">
      <c r="B22" s="52">
        <f>+B21+1</f>
        <v>8</v>
      </c>
      <c r="C22" s="125" t="s">
        <v>218</v>
      </c>
      <c r="D22" s="136">
        <v>60</v>
      </c>
      <c r="E22" s="102"/>
      <c r="F22" s="102">
        <v>0</v>
      </c>
      <c r="G22" s="102">
        <v>0</v>
      </c>
      <c r="H22" s="102">
        <v>40</v>
      </c>
      <c r="I22" s="102"/>
      <c r="J22" s="102">
        <v>0</v>
      </c>
      <c r="K22" s="55">
        <v>20</v>
      </c>
    </row>
    <row r="23" spans="2:11" s="27" customFormat="1" ht="15" customHeight="1">
      <c r="B23" s="52">
        <f>+B22+1</f>
        <v>9</v>
      </c>
      <c r="C23" s="125" t="s">
        <v>161</v>
      </c>
      <c r="D23" s="136">
        <v>0</v>
      </c>
      <c r="E23" s="102"/>
      <c r="F23" s="102">
        <v>0</v>
      </c>
      <c r="G23" s="102">
        <v>0</v>
      </c>
      <c r="H23" s="102">
        <v>0</v>
      </c>
      <c r="I23" s="102"/>
      <c r="J23" s="102">
        <v>0</v>
      </c>
      <c r="K23" s="55">
        <v>0</v>
      </c>
    </row>
    <row r="24" spans="2:11" s="31" customFormat="1" ht="15" customHeight="1">
      <c r="B24" s="65"/>
      <c r="C24" s="211" t="s">
        <v>29</v>
      </c>
      <c r="D24" s="169">
        <f aca="true" t="shared" si="2" ref="D24:K24">SUM(D25:D30)</f>
        <v>1081</v>
      </c>
      <c r="E24" s="34">
        <f t="shared" si="2"/>
        <v>0</v>
      </c>
      <c r="F24" s="34">
        <f t="shared" si="2"/>
        <v>151</v>
      </c>
      <c r="G24" s="34">
        <f t="shared" si="2"/>
        <v>651</v>
      </c>
      <c r="H24" s="34">
        <f t="shared" si="2"/>
        <v>600</v>
      </c>
      <c r="I24" s="34">
        <f t="shared" si="2"/>
        <v>0</v>
      </c>
      <c r="J24" s="34">
        <f t="shared" si="2"/>
        <v>1346</v>
      </c>
      <c r="K24" s="64">
        <f t="shared" si="2"/>
        <v>551</v>
      </c>
    </row>
    <row r="25" spans="2:15" s="27" customFormat="1" ht="15" customHeight="1">
      <c r="B25" s="52">
        <f>+B23+1</f>
        <v>10</v>
      </c>
      <c r="C25" s="125" t="s">
        <v>177</v>
      </c>
      <c r="D25" s="136"/>
      <c r="E25" s="102"/>
      <c r="F25" s="102"/>
      <c r="G25" s="102"/>
      <c r="H25" s="102"/>
      <c r="I25" s="102"/>
      <c r="J25" s="102"/>
      <c r="K25" s="55"/>
      <c r="M25" s="85"/>
      <c r="N25" s="85"/>
      <c r="O25" s="85"/>
    </row>
    <row r="26" spans="2:15" s="27" customFormat="1" ht="15" customHeight="1">
      <c r="B26" s="52">
        <f>+B25+1</f>
        <v>11</v>
      </c>
      <c r="C26" s="125" t="s">
        <v>168</v>
      </c>
      <c r="D26" s="136"/>
      <c r="E26" s="102"/>
      <c r="F26" s="102"/>
      <c r="G26" s="102"/>
      <c r="H26" s="102"/>
      <c r="I26" s="102"/>
      <c r="J26" s="102"/>
      <c r="K26" s="55"/>
      <c r="M26" s="85"/>
      <c r="N26" s="85"/>
      <c r="O26" s="85"/>
    </row>
    <row r="27" spans="2:15" s="27" customFormat="1" ht="15" customHeight="1">
      <c r="B27" s="52">
        <f>+B26+1</f>
        <v>12</v>
      </c>
      <c r="C27" s="125" t="s">
        <v>278</v>
      </c>
      <c r="D27" s="136"/>
      <c r="E27" s="102"/>
      <c r="F27" s="102"/>
      <c r="G27" s="102"/>
      <c r="H27" s="102"/>
      <c r="I27" s="102"/>
      <c r="J27" s="102"/>
      <c r="K27" s="55"/>
      <c r="M27" s="85"/>
      <c r="N27" s="85"/>
      <c r="O27" s="85"/>
    </row>
    <row r="28" spans="2:15" s="27" customFormat="1" ht="15" customHeight="1">
      <c r="B28" s="52">
        <f>+B27+1</f>
        <v>13</v>
      </c>
      <c r="C28" s="125" t="s">
        <v>1</v>
      </c>
      <c r="D28" s="136">
        <v>1001</v>
      </c>
      <c r="E28" s="102"/>
      <c r="F28" s="102">
        <v>63</v>
      </c>
      <c r="G28" s="102">
        <v>651</v>
      </c>
      <c r="H28" s="102">
        <v>600</v>
      </c>
      <c r="I28" s="102"/>
      <c r="J28" s="102">
        <v>1346</v>
      </c>
      <c r="K28" s="55">
        <v>551</v>
      </c>
      <c r="M28" s="85"/>
      <c r="N28" s="85"/>
      <c r="O28" s="85"/>
    </row>
    <row r="29" spans="2:15" s="27" customFormat="1" ht="15" customHeight="1">
      <c r="B29" s="52">
        <f>+B28+1</f>
        <v>14</v>
      </c>
      <c r="C29" s="125" t="s">
        <v>46</v>
      </c>
      <c r="D29" s="136">
        <v>80</v>
      </c>
      <c r="E29" s="102"/>
      <c r="F29" s="102">
        <v>88</v>
      </c>
      <c r="G29" s="102"/>
      <c r="H29" s="102"/>
      <c r="I29" s="102"/>
      <c r="J29" s="102"/>
      <c r="K29" s="55"/>
      <c r="M29" s="85"/>
      <c r="N29" s="85"/>
      <c r="O29" s="85"/>
    </row>
    <row r="30" spans="2:15" s="27" customFormat="1" ht="15" customHeight="1">
      <c r="B30" s="52">
        <f>+B29+1</f>
        <v>15</v>
      </c>
      <c r="C30" s="125" t="s">
        <v>74</v>
      </c>
      <c r="D30" s="136"/>
      <c r="E30" s="102"/>
      <c r="F30" s="102"/>
      <c r="G30" s="102"/>
      <c r="H30" s="102"/>
      <c r="I30" s="102"/>
      <c r="J30" s="102"/>
      <c r="K30" s="55"/>
      <c r="M30" s="85"/>
      <c r="N30" s="85"/>
      <c r="O30" s="85"/>
    </row>
    <row r="31" spans="2:15" s="43" customFormat="1" ht="18" customHeight="1">
      <c r="B31" s="42"/>
      <c r="C31" s="206" t="s">
        <v>210</v>
      </c>
      <c r="D31" s="135">
        <f>D19+D24</f>
        <v>1813</v>
      </c>
      <c r="E31" s="105">
        <f>E19+E24</f>
        <v>0</v>
      </c>
      <c r="F31" s="105">
        <f>F19+F24</f>
        <v>985</v>
      </c>
      <c r="G31" s="105">
        <f>G19+G24</f>
        <v>651</v>
      </c>
      <c r="H31" s="105">
        <f>H19+H22+H23+H24</f>
        <v>640</v>
      </c>
      <c r="I31" s="105">
        <f>I19+I22+I23+I24</f>
        <v>0</v>
      </c>
      <c r="J31" s="105">
        <f>J19+J22+J23+J24</f>
        <v>1346</v>
      </c>
      <c r="K31" s="64">
        <f>K19+K22+K23+K24</f>
        <v>571</v>
      </c>
      <c r="M31" s="101"/>
      <c r="N31" s="101"/>
      <c r="O31" s="101"/>
    </row>
    <row r="32" spans="2:11" s="122" customFormat="1" ht="15" customHeight="1">
      <c r="B32" s="119">
        <f>+B30+1</f>
        <v>16</v>
      </c>
      <c r="C32" s="212" t="s">
        <v>147</v>
      </c>
      <c r="D32" s="162"/>
      <c r="E32" s="120"/>
      <c r="F32" s="120"/>
      <c r="G32" s="120"/>
      <c r="H32" s="120"/>
      <c r="I32" s="120"/>
      <c r="J32" s="120"/>
      <c r="K32" s="121"/>
    </row>
    <row r="33" spans="2:11" s="134" customFormat="1" ht="18" customHeight="1" thickBot="1">
      <c r="B33" s="128"/>
      <c r="C33" s="208" t="s">
        <v>180</v>
      </c>
      <c r="D33" s="214">
        <f aca="true" t="shared" si="3" ref="D33:K33">D31+D32</f>
        <v>1813</v>
      </c>
      <c r="E33" s="132">
        <f t="shared" si="3"/>
        <v>0</v>
      </c>
      <c r="F33" s="132">
        <f t="shared" si="3"/>
        <v>985</v>
      </c>
      <c r="G33" s="132">
        <f t="shared" si="3"/>
        <v>651</v>
      </c>
      <c r="H33" s="132">
        <f t="shared" si="3"/>
        <v>640</v>
      </c>
      <c r="I33" s="132">
        <f t="shared" si="3"/>
        <v>0</v>
      </c>
      <c r="J33" s="132">
        <f t="shared" si="3"/>
        <v>1346</v>
      </c>
      <c r="K33" s="133">
        <f t="shared" si="3"/>
        <v>571</v>
      </c>
    </row>
  </sheetData>
  <sheetProtection/>
  <mergeCells count="9">
    <mergeCell ref="K6:K7"/>
    <mergeCell ref="B4:C4"/>
    <mergeCell ref="B5:B7"/>
    <mergeCell ref="C5:C7"/>
    <mergeCell ref="H5:K5"/>
    <mergeCell ref="D5:G5"/>
    <mergeCell ref="D6:F6"/>
    <mergeCell ref="G6:G7"/>
    <mergeCell ref="H6:J6"/>
  </mergeCells>
  <printOptions horizontalCentered="1"/>
  <pageMargins left="0.7480314960629921" right="0.1968503937007874" top="1.3779527559055118" bottom="0.3937007874015748" header="0.5905511811023623" footer="0"/>
  <pageSetup firstPageNumber="4" useFirstPageNumber="1" horizontalDpi="300" verticalDpi="300" orientation="portrait" paperSize="9" r:id="rId1"/>
  <headerFooter alignWithMargins="0">
    <oddHeader>&amp;L
&amp;"Times New Roman CE,Félkövér"&amp;12Dunavarsány Város Önkormányzata&amp;"Times New Roman CE,Normál"&amp;10
&amp;"Times New Roman CE,Félkövér"&amp;12 2009. évi költségvetése&amp;R&amp;12&amp;P./36.sz. oldal 
&amp;"Times New Roman CE,Félkövér"I./4.sz. melléklet</oddHeader>
  </headerFooter>
  <colBreaks count="1" manualBreakCount="1">
    <brk id="7" min="3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K33"/>
  <sheetViews>
    <sheetView zoomScalePageLayoutView="0" workbookViewId="0" topLeftCell="A1">
      <selection activeCell="G3" sqref="G3"/>
    </sheetView>
  </sheetViews>
  <sheetFormatPr defaultColWidth="10.625" defaultRowHeight="12.75"/>
  <cols>
    <col min="1" max="1" width="10.625" style="1" customWidth="1"/>
    <col min="2" max="2" width="5.875" style="13" customWidth="1"/>
    <col min="3" max="3" width="44.875" style="1" customWidth="1"/>
    <col min="4" max="4" width="11.875" style="1" customWidth="1"/>
    <col min="5" max="5" width="11.875" style="1" hidden="1" customWidth="1"/>
    <col min="6" max="6" width="9.875" style="1" customWidth="1"/>
    <col min="7" max="7" width="11.875" style="1" customWidth="1"/>
    <col min="8" max="8" width="2.875" style="1" customWidth="1"/>
    <col min="9" max="16384" width="10.625" style="1" customWidth="1"/>
  </cols>
  <sheetData>
    <row r="3" spans="4:7" ht="15.75">
      <c r="D3" s="10"/>
      <c r="E3" s="10"/>
      <c r="F3" s="10"/>
      <c r="G3" s="10"/>
    </row>
    <row r="4" spans="2:7" s="22" customFormat="1" ht="31.5" customHeight="1" thickBot="1">
      <c r="B4" s="453" t="s">
        <v>321</v>
      </c>
      <c r="C4" s="453"/>
      <c r="D4" s="453"/>
      <c r="E4" s="453"/>
      <c r="F4" s="25"/>
      <c r="G4" s="25" t="s">
        <v>349</v>
      </c>
    </row>
    <row r="5" spans="2:7" s="15" customFormat="1" ht="18" customHeight="1">
      <c r="B5" s="449" t="s">
        <v>18</v>
      </c>
      <c r="C5" s="457" t="s">
        <v>79</v>
      </c>
      <c r="D5" s="454" t="s">
        <v>414</v>
      </c>
      <c r="E5" s="455"/>
      <c r="F5" s="456"/>
      <c r="G5" s="447" t="s">
        <v>415</v>
      </c>
    </row>
    <row r="6" spans="2:7" s="26" customFormat="1" ht="28.5" customHeight="1" thickBot="1">
      <c r="B6" s="450"/>
      <c r="C6" s="452"/>
      <c r="D6" s="107" t="s">
        <v>113</v>
      </c>
      <c r="E6" s="107" t="s">
        <v>326</v>
      </c>
      <c r="F6" s="107" t="s">
        <v>350</v>
      </c>
      <c r="G6" s="448"/>
    </row>
    <row r="7" spans="2:7" s="75" customFormat="1" ht="11.25">
      <c r="B7" s="352"/>
      <c r="C7" s="327"/>
      <c r="D7" s="327"/>
      <c r="E7" s="327"/>
      <c r="F7" s="327"/>
      <c r="G7" s="328"/>
    </row>
    <row r="8" spans="2:7" s="50" customFormat="1" ht="15" customHeight="1">
      <c r="B8" s="112" t="s">
        <v>170</v>
      </c>
      <c r="C8" s="84"/>
      <c r="D8" s="33"/>
      <c r="E8" s="33"/>
      <c r="F8" s="33"/>
      <c r="G8" s="118"/>
    </row>
    <row r="9" spans="2:7" s="27" customFormat="1" ht="15" customHeight="1">
      <c r="B9" s="52">
        <v>1</v>
      </c>
      <c r="C9" s="66" t="s">
        <v>2</v>
      </c>
      <c r="D9" s="102"/>
      <c r="E9" s="102"/>
      <c r="F9" s="102">
        <v>212</v>
      </c>
      <c r="G9" s="55">
        <v>150</v>
      </c>
    </row>
    <row r="10" spans="2:7" s="27" customFormat="1" ht="15" customHeight="1">
      <c r="B10" s="52">
        <f>+B9+1</f>
        <v>2</v>
      </c>
      <c r="C10" s="24" t="s">
        <v>165</v>
      </c>
      <c r="D10" s="102"/>
      <c r="E10" s="102"/>
      <c r="F10" s="102"/>
      <c r="G10" s="55"/>
    </row>
    <row r="11" spans="2:7" s="27" customFormat="1" ht="15" customHeight="1">
      <c r="B11" s="52">
        <f>+B10+1</f>
        <v>3</v>
      </c>
      <c r="C11" s="24" t="s">
        <v>49</v>
      </c>
      <c r="D11" s="102">
        <v>22992</v>
      </c>
      <c r="E11" s="102"/>
      <c r="F11" s="102">
        <v>14560</v>
      </c>
      <c r="G11" s="55">
        <v>27339</v>
      </c>
    </row>
    <row r="12" spans="2:7" s="23" customFormat="1" ht="15" customHeight="1">
      <c r="B12" s="42"/>
      <c r="C12" s="49" t="s">
        <v>167</v>
      </c>
      <c r="D12" s="103">
        <f>SUM(D9:D11)</f>
        <v>22992</v>
      </c>
      <c r="E12" s="103">
        <f>SUM(E9:E11)</f>
        <v>0</v>
      </c>
      <c r="F12" s="103">
        <f>SUM(F9:F11)</f>
        <v>14772</v>
      </c>
      <c r="G12" s="45">
        <f>SUM(G9:G11)</f>
        <v>27489</v>
      </c>
    </row>
    <row r="13" spans="2:7" s="27" customFormat="1" ht="15" customHeight="1">
      <c r="B13" s="52">
        <f>+B11+1</f>
        <v>4</v>
      </c>
      <c r="C13" s="46" t="s">
        <v>214</v>
      </c>
      <c r="D13" s="102"/>
      <c r="E13" s="102"/>
      <c r="F13" s="102">
        <v>2904</v>
      </c>
      <c r="G13" s="55"/>
    </row>
    <row r="14" spans="2:7" s="27" customFormat="1" ht="15" customHeight="1">
      <c r="B14" s="52">
        <f>+B13+1</f>
        <v>5</v>
      </c>
      <c r="C14" s="24" t="s">
        <v>138</v>
      </c>
      <c r="D14" s="102"/>
      <c r="E14" s="102"/>
      <c r="F14" s="102"/>
      <c r="G14" s="55"/>
    </row>
    <row r="15" spans="2:7" s="131" customFormat="1" ht="18" customHeight="1" thickBot="1">
      <c r="B15" s="128"/>
      <c r="C15" s="127" t="s">
        <v>179</v>
      </c>
      <c r="D15" s="129">
        <f>D12+D13+D14</f>
        <v>22992</v>
      </c>
      <c r="E15" s="129">
        <f>E12+E13+E14</f>
        <v>0</v>
      </c>
      <c r="F15" s="129">
        <f>F12+F13+F14</f>
        <v>17676</v>
      </c>
      <c r="G15" s="130">
        <f>G12+G13+G14</f>
        <v>27489</v>
      </c>
    </row>
    <row r="16" spans="2:7" s="22" customFormat="1" ht="11.25">
      <c r="B16" s="47"/>
      <c r="C16" s="82"/>
      <c r="D16" s="104"/>
      <c r="E16" s="104"/>
      <c r="F16" s="104"/>
      <c r="G16" s="83"/>
    </row>
    <row r="17" spans="2:7" s="50" customFormat="1" ht="15.75">
      <c r="B17" s="112" t="s">
        <v>169</v>
      </c>
      <c r="C17" s="84"/>
      <c r="D17" s="33"/>
      <c r="E17" s="33"/>
      <c r="F17" s="33"/>
      <c r="G17" s="51"/>
    </row>
    <row r="18" spans="2:7" s="31" customFormat="1" ht="15" customHeight="1">
      <c r="B18" s="65"/>
      <c r="C18" s="71" t="s">
        <v>7</v>
      </c>
      <c r="D18" s="34">
        <f>SUM(D19:D22)</f>
        <v>15500</v>
      </c>
      <c r="E18" s="34">
        <f>SUM(E19:E22)</f>
        <v>0</v>
      </c>
      <c r="F18" s="34">
        <f>SUM(F19:F22)</f>
        <v>3620</v>
      </c>
      <c r="G18" s="64">
        <f>SUM(G19:G22)</f>
        <v>9440</v>
      </c>
    </row>
    <row r="19" spans="2:11" s="27" customFormat="1" ht="15" customHeight="1">
      <c r="B19" s="52">
        <f>+B14+1</f>
        <v>6</v>
      </c>
      <c r="C19" s="28" t="s">
        <v>121</v>
      </c>
      <c r="D19" s="102">
        <v>11000</v>
      </c>
      <c r="E19" s="102"/>
      <c r="F19" s="102">
        <v>1267</v>
      </c>
      <c r="G19" s="55">
        <v>4440</v>
      </c>
      <c r="I19" s="85"/>
      <c r="J19" s="85"/>
      <c r="K19" s="85"/>
    </row>
    <row r="20" spans="2:7" s="27" customFormat="1" ht="15" customHeight="1">
      <c r="B20" s="52">
        <f>+B19+1</f>
        <v>7</v>
      </c>
      <c r="C20" s="28" t="s">
        <v>176</v>
      </c>
      <c r="D20" s="102">
        <v>4500</v>
      </c>
      <c r="E20" s="102"/>
      <c r="F20" s="102">
        <v>2353</v>
      </c>
      <c r="G20" s="55">
        <v>5000</v>
      </c>
    </row>
    <row r="21" spans="2:7" s="27" customFormat="1" ht="15" customHeight="1">
      <c r="B21" s="52">
        <f>+B20+1</f>
        <v>8</v>
      </c>
      <c r="C21" s="28" t="s">
        <v>218</v>
      </c>
      <c r="D21" s="102"/>
      <c r="E21" s="102"/>
      <c r="F21" s="102"/>
      <c r="G21" s="55"/>
    </row>
    <row r="22" spans="2:7" s="27" customFormat="1" ht="15" customHeight="1">
      <c r="B22" s="52">
        <f>+B21+1</f>
        <v>9</v>
      </c>
      <c r="C22" s="28" t="s">
        <v>161</v>
      </c>
      <c r="D22" s="102"/>
      <c r="E22" s="102"/>
      <c r="F22" s="102"/>
      <c r="G22" s="55"/>
    </row>
    <row r="23" spans="2:7" s="31" customFormat="1" ht="15" customHeight="1">
      <c r="B23" s="65"/>
      <c r="C23" s="71" t="s">
        <v>29</v>
      </c>
      <c r="D23" s="34">
        <f>SUM(D24:D29)</f>
        <v>7492</v>
      </c>
      <c r="E23" s="34">
        <f>SUM(E24:E29)</f>
        <v>0</v>
      </c>
      <c r="F23" s="34">
        <f>SUM(F24:F29)</f>
        <v>15173</v>
      </c>
      <c r="G23" s="64">
        <f>SUM(G24:G29)</f>
        <v>18049</v>
      </c>
    </row>
    <row r="24" spans="2:11" s="27" customFormat="1" ht="15" customHeight="1">
      <c r="B24" s="52">
        <f>+B22+1</f>
        <v>10</v>
      </c>
      <c r="C24" s="28" t="s">
        <v>177</v>
      </c>
      <c r="D24" s="102">
        <v>5704</v>
      </c>
      <c r="E24" s="102"/>
      <c r="F24" s="102">
        <v>5260</v>
      </c>
      <c r="G24" s="55">
        <v>5197</v>
      </c>
      <c r="I24" s="85"/>
      <c r="J24" s="85"/>
      <c r="K24" s="85"/>
    </row>
    <row r="25" spans="2:11" s="27" customFormat="1" ht="15" customHeight="1">
      <c r="B25" s="52">
        <f>+B24+1</f>
        <v>11</v>
      </c>
      <c r="C25" s="28" t="s">
        <v>168</v>
      </c>
      <c r="D25" s="102"/>
      <c r="E25" s="102"/>
      <c r="F25" s="102"/>
      <c r="G25" s="55"/>
      <c r="I25" s="85"/>
      <c r="J25" s="85"/>
      <c r="K25" s="85"/>
    </row>
    <row r="26" spans="2:11" s="27" customFormat="1" ht="15" customHeight="1">
      <c r="B26" s="52">
        <f>+B25+1</f>
        <v>12</v>
      </c>
      <c r="C26" s="28" t="s">
        <v>278</v>
      </c>
      <c r="D26" s="102"/>
      <c r="E26" s="102"/>
      <c r="F26" s="102"/>
      <c r="G26" s="55"/>
      <c r="I26" s="85"/>
      <c r="J26" s="85"/>
      <c r="K26" s="85"/>
    </row>
    <row r="27" spans="2:11" s="27" customFormat="1" ht="15" customHeight="1">
      <c r="B27" s="52">
        <f>+B26+1</f>
        <v>13</v>
      </c>
      <c r="C27" s="28" t="s">
        <v>1</v>
      </c>
      <c r="D27" s="102">
        <v>1788</v>
      </c>
      <c r="E27" s="102"/>
      <c r="F27" s="102">
        <v>9179</v>
      </c>
      <c r="G27" s="55">
        <v>12163</v>
      </c>
      <c r="I27" s="85"/>
      <c r="J27" s="85"/>
      <c r="K27" s="85"/>
    </row>
    <row r="28" spans="2:11" s="27" customFormat="1" ht="15" customHeight="1">
      <c r="B28" s="52">
        <f>+B27+1</f>
        <v>14</v>
      </c>
      <c r="C28" s="28" t="s">
        <v>46</v>
      </c>
      <c r="D28" s="102">
        <v>0</v>
      </c>
      <c r="E28" s="102"/>
      <c r="F28" s="102">
        <v>734</v>
      </c>
      <c r="G28" s="55">
        <v>689</v>
      </c>
      <c r="I28" s="85"/>
      <c r="J28" s="85"/>
      <c r="K28" s="85"/>
    </row>
    <row r="29" spans="2:11" s="27" customFormat="1" ht="15" customHeight="1">
      <c r="B29" s="52">
        <f>+B28+1</f>
        <v>15</v>
      </c>
      <c r="C29" s="28" t="s">
        <v>74</v>
      </c>
      <c r="D29" s="102">
        <v>0</v>
      </c>
      <c r="E29" s="102"/>
      <c r="F29" s="102">
        <v>0</v>
      </c>
      <c r="G29" s="55">
        <v>0</v>
      </c>
      <c r="I29" s="85"/>
      <c r="J29" s="85"/>
      <c r="K29" s="85"/>
    </row>
    <row r="30" spans="2:11" s="43" customFormat="1" ht="18" customHeight="1">
      <c r="B30" s="42"/>
      <c r="C30" s="49" t="s">
        <v>210</v>
      </c>
      <c r="D30" s="105">
        <f>D18+D23</f>
        <v>22992</v>
      </c>
      <c r="E30" s="105">
        <f>E18+E23</f>
        <v>0</v>
      </c>
      <c r="F30" s="105">
        <f>F18+F23</f>
        <v>18793</v>
      </c>
      <c r="G30" s="44">
        <f>G18+G23</f>
        <v>27489</v>
      </c>
      <c r="I30" s="101"/>
      <c r="J30" s="101"/>
      <c r="K30" s="101"/>
    </row>
    <row r="31" spans="2:7" s="122" customFormat="1" ht="15" customHeight="1">
      <c r="B31" s="119">
        <f>+B29+1</f>
        <v>16</v>
      </c>
      <c r="C31" s="123" t="s">
        <v>151</v>
      </c>
      <c r="D31" s="102"/>
      <c r="E31" s="102"/>
      <c r="F31" s="102"/>
      <c r="G31" s="55"/>
    </row>
    <row r="32" spans="2:7" s="122" customFormat="1" ht="15" customHeight="1">
      <c r="B32" s="119">
        <f>+B31+1</f>
        <v>17</v>
      </c>
      <c r="C32" s="123" t="s">
        <v>147</v>
      </c>
      <c r="D32" s="102"/>
      <c r="E32" s="102"/>
      <c r="F32" s="102"/>
      <c r="G32" s="55"/>
    </row>
    <row r="33" spans="2:7" s="134" customFormat="1" ht="18" customHeight="1" thickBot="1">
      <c r="B33" s="128"/>
      <c r="C33" s="127" t="s">
        <v>180</v>
      </c>
      <c r="D33" s="132">
        <f>SUM(D30:D32)</f>
        <v>22992</v>
      </c>
      <c r="E33" s="132">
        <f>SUM(E30:E32)</f>
        <v>0</v>
      </c>
      <c r="F33" s="132">
        <f>SUM(F30:F32)</f>
        <v>18793</v>
      </c>
      <c r="G33" s="133">
        <f>SUM(G30:G32)</f>
        <v>27489</v>
      </c>
    </row>
  </sheetData>
  <sheetProtection/>
  <mergeCells count="5">
    <mergeCell ref="G5:G6"/>
    <mergeCell ref="B5:B6"/>
    <mergeCell ref="C5:C6"/>
    <mergeCell ref="B4:E4"/>
    <mergeCell ref="D5:F5"/>
  </mergeCells>
  <printOptions/>
  <pageMargins left="0.7480314960629921" right="0.1968503937007874" top="1.3779527559055118" bottom="0.3937007874015748" header="0.5905511811023623" footer="0"/>
  <pageSetup firstPageNumber="6" useFirstPageNumber="1" horizontalDpi="300" verticalDpi="300" orientation="portrait" paperSize="9" r:id="rId1"/>
  <headerFooter alignWithMargins="0">
    <oddHeader>&amp;L
&amp;"Times New Roman CE,Félkövér"&amp;12Dunavarsány Város Önkormányzata&amp;"Times New Roman CE,Normál"&amp;10
&amp;"Times New Roman CE,Félkövér"&amp;12 2009. évi költségvetése&amp;R&amp;12&amp;P./36.sz. oldal 
&amp;"Times New Roman CE,Félkövér"I./5.sz.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BC47"/>
  <sheetViews>
    <sheetView zoomScalePageLayoutView="0" workbookViewId="0" topLeftCell="A1">
      <pane xSplit="3" ySplit="7" topLeftCell="AH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X3" sqref="AX3"/>
    </sheetView>
  </sheetViews>
  <sheetFormatPr defaultColWidth="10.625" defaultRowHeight="12.75"/>
  <cols>
    <col min="1" max="1" width="10.625" style="1" customWidth="1"/>
    <col min="2" max="2" width="5.125" style="13" customWidth="1"/>
    <col min="3" max="3" width="37.875" style="1" customWidth="1"/>
    <col min="4" max="4" width="10.375" style="1" customWidth="1"/>
    <col min="5" max="5" width="10.375" style="1" hidden="1" customWidth="1"/>
    <col min="6" max="8" width="10.375" style="1" customWidth="1"/>
    <col min="9" max="9" width="10.375" style="1" hidden="1" customWidth="1"/>
    <col min="10" max="12" width="10.375" style="1" customWidth="1"/>
    <col min="13" max="13" width="10.375" style="1" hidden="1" customWidth="1"/>
    <col min="14" max="16" width="10.375" style="1" customWidth="1"/>
    <col min="17" max="17" width="10.375" style="1" hidden="1" customWidth="1"/>
    <col min="18" max="20" width="10.375" style="1" customWidth="1"/>
    <col min="21" max="21" width="10.375" style="1" hidden="1" customWidth="1"/>
    <col min="22" max="24" width="10.375" style="1" customWidth="1"/>
    <col min="25" max="25" width="10.375" style="1" hidden="1" customWidth="1"/>
    <col min="26" max="27" width="10.375" style="1" customWidth="1"/>
    <col min="28" max="28" width="9.875" style="1" customWidth="1"/>
    <col min="29" max="29" width="9.875" style="1" hidden="1" customWidth="1"/>
    <col min="30" max="31" width="9.875" style="1" customWidth="1"/>
    <col min="32" max="32" width="7.625" style="1" customWidth="1"/>
    <col min="33" max="33" width="7.625" style="1" hidden="1" customWidth="1"/>
    <col min="34" max="36" width="7.625" style="1" customWidth="1"/>
    <col min="37" max="37" width="7.625" style="1" hidden="1" customWidth="1"/>
    <col min="38" max="40" width="7.625" style="1" customWidth="1"/>
    <col min="41" max="41" width="7.625" style="1" hidden="1" customWidth="1"/>
    <col min="42" max="42" width="7.625" style="1" customWidth="1"/>
    <col min="43" max="43" width="8.625" style="1" customWidth="1"/>
    <col min="44" max="46" width="8.625" style="1" hidden="1" customWidth="1"/>
    <col min="47" max="47" width="10.125" style="1" hidden="1" customWidth="1"/>
    <col min="48" max="48" width="10.375" style="1" customWidth="1"/>
    <col min="49" max="49" width="10.375" style="1" hidden="1" customWidth="1"/>
    <col min="50" max="51" width="10.375" style="1" customWidth="1"/>
    <col min="52" max="52" width="2.875" style="1" customWidth="1"/>
    <col min="53" max="16384" width="10.625" style="1" customWidth="1"/>
  </cols>
  <sheetData>
    <row r="1" spans="4:51" ht="12.75">
      <c r="D1" s="1" t="s">
        <v>416</v>
      </c>
      <c r="E1" s="1" t="s">
        <v>417</v>
      </c>
      <c r="F1" s="1" t="s">
        <v>418</v>
      </c>
      <c r="G1" s="1" t="s">
        <v>419</v>
      </c>
      <c r="H1" s="1" t="s">
        <v>416</v>
      </c>
      <c r="I1" s="1" t="s">
        <v>417</v>
      </c>
      <c r="J1" s="1" t="s">
        <v>418</v>
      </c>
      <c r="K1" s="1" t="s">
        <v>419</v>
      </c>
      <c r="L1" s="1" t="s">
        <v>416</v>
      </c>
      <c r="M1" s="1" t="s">
        <v>417</v>
      </c>
      <c r="N1" s="1" t="s">
        <v>418</v>
      </c>
      <c r="O1" s="1" t="s">
        <v>419</v>
      </c>
      <c r="P1" s="1" t="s">
        <v>416</v>
      </c>
      <c r="Q1" s="1" t="s">
        <v>417</v>
      </c>
      <c r="R1" s="1" t="s">
        <v>418</v>
      </c>
      <c r="S1" s="1" t="s">
        <v>419</v>
      </c>
      <c r="T1" s="1" t="s">
        <v>416</v>
      </c>
      <c r="U1" s="1" t="s">
        <v>417</v>
      </c>
      <c r="V1" s="1" t="s">
        <v>418</v>
      </c>
      <c r="W1" s="1" t="s">
        <v>419</v>
      </c>
      <c r="X1" s="1" t="s">
        <v>416</v>
      </c>
      <c r="Y1" s="1" t="s">
        <v>417</v>
      </c>
      <c r="Z1" s="1" t="s">
        <v>418</v>
      </c>
      <c r="AA1" s="1" t="s">
        <v>419</v>
      </c>
      <c r="AB1" s="1" t="s">
        <v>416</v>
      </c>
      <c r="AC1" s="1" t="s">
        <v>417</v>
      </c>
      <c r="AD1" s="1" t="s">
        <v>418</v>
      </c>
      <c r="AE1" s="1" t="s">
        <v>419</v>
      </c>
      <c r="AF1" s="1" t="s">
        <v>416</v>
      </c>
      <c r="AG1" s="1" t="s">
        <v>417</v>
      </c>
      <c r="AH1" s="1" t="s">
        <v>418</v>
      </c>
      <c r="AI1" s="1" t="s">
        <v>419</v>
      </c>
      <c r="AJ1" s="1" t="s">
        <v>416</v>
      </c>
      <c r="AK1" s="1" t="s">
        <v>417</v>
      </c>
      <c r="AL1" s="1" t="s">
        <v>418</v>
      </c>
      <c r="AM1" s="1" t="s">
        <v>419</v>
      </c>
      <c r="AN1" s="1" t="s">
        <v>416</v>
      </c>
      <c r="AO1" s="1" t="s">
        <v>417</v>
      </c>
      <c r="AP1" s="1" t="s">
        <v>418</v>
      </c>
      <c r="AQ1" s="1" t="s">
        <v>419</v>
      </c>
      <c r="AV1" s="1" t="s">
        <v>416</v>
      </c>
      <c r="AW1" s="1" t="s">
        <v>417</v>
      </c>
      <c r="AX1" s="1" t="s">
        <v>418</v>
      </c>
      <c r="AY1" s="1" t="s">
        <v>419</v>
      </c>
    </row>
    <row r="2" spans="8:47" ht="12.75">
      <c r="H2" s="1" t="s">
        <v>461</v>
      </c>
      <c r="I2" s="1" t="s">
        <v>462</v>
      </c>
      <c r="J2" s="1" t="s">
        <v>463</v>
      </c>
      <c r="K2" s="1" t="s">
        <v>460</v>
      </c>
      <c r="L2" s="1" t="s">
        <v>461</v>
      </c>
      <c r="M2" s="1" t="s">
        <v>462</v>
      </c>
      <c r="N2" s="1" t="s">
        <v>463</v>
      </c>
      <c r="O2" s="1" t="s">
        <v>460</v>
      </c>
      <c r="P2" s="1" t="s">
        <v>461</v>
      </c>
      <c r="Q2" s="1" t="s">
        <v>462</v>
      </c>
      <c r="R2" s="1" t="s">
        <v>463</v>
      </c>
      <c r="S2" s="1" t="s">
        <v>460</v>
      </c>
      <c r="T2" s="1" t="s">
        <v>461</v>
      </c>
      <c r="U2" s="1" t="s">
        <v>462</v>
      </c>
      <c r="V2" s="1" t="s">
        <v>463</v>
      </c>
      <c r="W2" s="1" t="s">
        <v>460</v>
      </c>
      <c r="X2" s="1" t="s">
        <v>461</v>
      </c>
      <c r="Y2" s="1" t="s">
        <v>462</v>
      </c>
      <c r="Z2" s="1" t="s">
        <v>463</v>
      </c>
      <c r="AA2" s="1" t="s">
        <v>460</v>
      </c>
      <c r="AB2" s="1" t="s">
        <v>461</v>
      </c>
      <c r="AC2" s="1" t="s">
        <v>462</v>
      </c>
      <c r="AD2" s="1" t="s">
        <v>463</v>
      </c>
      <c r="AE2" s="1" t="s">
        <v>460</v>
      </c>
      <c r="AF2" s="1" t="s">
        <v>461</v>
      </c>
      <c r="AG2" s="1" t="s">
        <v>462</v>
      </c>
      <c r="AH2" s="1" t="s">
        <v>463</v>
      </c>
      <c r="AI2" s="1" t="s">
        <v>460</v>
      </c>
      <c r="AJ2" s="1" t="s">
        <v>461</v>
      </c>
      <c r="AK2" s="1" t="s">
        <v>462</v>
      </c>
      <c r="AL2" s="1" t="s">
        <v>463</v>
      </c>
      <c r="AM2" s="1" t="s">
        <v>460</v>
      </c>
      <c r="AN2" s="1" t="s">
        <v>461</v>
      </c>
      <c r="AO2" s="1" t="s">
        <v>462</v>
      </c>
      <c r="AP2" s="1" t="s">
        <v>463</v>
      </c>
      <c r="AQ2" s="1" t="s">
        <v>460</v>
      </c>
      <c r="AR2" s="1" t="s">
        <v>461</v>
      </c>
      <c r="AS2" s="1" t="s">
        <v>462</v>
      </c>
      <c r="AT2" s="1" t="s">
        <v>463</v>
      </c>
      <c r="AU2" s="1" t="s">
        <v>460</v>
      </c>
    </row>
    <row r="3" spans="4:51" ht="15.75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 t="s">
        <v>0</v>
      </c>
      <c r="AX3" s="10"/>
      <c r="AY3" s="10"/>
    </row>
    <row r="4" spans="2:51" s="22" customFormat="1" ht="31.5" customHeight="1" thickBot="1">
      <c r="B4" s="453" t="s">
        <v>339</v>
      </c>
      <c r="C4" s="453"/>
      <c r="D4" s="124"/>
      <c r="E4" s="124"/>
      <c r="F4" s="126"/>
      <c r="G4" s="126"/>
      <c r="H4" s="113"/>
      <c r="I4" s="113"/>
      <c r="J4" s="113"/>
      <c r="K4" s="25" t="s">
        <v>349</v>
      </c>
      <c r="L4" s="113"/>
      <c r="M4" s="113"/>
      <c r="N4" s="113"/>
      <c r="O4" s="25" t="s">
        <v>349</v>
      </c>
      <c r="P4" s="113"/>
      <c r="Q4" s="113"/>
      <c r="R4" s="113"/>
      <c r="S4" s="25"/>
      <c r="T4" s="113"/>
      <c r="U4" s="113"/>
      <c r="V4" s="113"/>
      <c r="W4" s="126"/>
      <c r="X4" s="113"/>
      <c r="Y4" s="113"/>
      <c r="Z4" s="113"/>
      <c r="AA4" s="126"/>
      <c r="AB4" s="113"/>
      <c r="AC4" s="113"/>
      <c r="AD4" s="113"/>
      <c r="AE4" s="25"/>
      <c r="AF4" s="113"/>
      <c r="AG4" s="113"/>
      <c r="AH4" s="113"/>
      <c r="AI4" s="126"/>
      <c r="AJ4" s="113"/>
      <c r="AK4" s="113"/>
      <c r="AL4" s="113"/>
      <c r="AM4" s="126"/>
      <c r="AN4" s="124"/>
      <c r="AO4" s="124"/>
      <c r="AP4" s="124"/>
      <c r="AQ4" s="25"/>
      <c r="AR4" s="25"/>
      <c r="AS4" s="25"/>
      <c r="AT4" s="25"/>
      <c r="AU4" s="25"/>
      <c r="AV4" s="25"/>
      <c r="AW4" s="25"/>
      <c r="AX4" s="25"/>
      <c r="AY4" s="25" t="s">
        <v>349</v>
      </c>
    </row>
    <row r="5" spans="2:51" s="15" customFormat="1" ht="24" customHeight="1">
      <c r="B5" s="472" t="s">
        <v>18</v>
      </c>
      <c r="C5" s="475" t="s">
        <v>79</v>
      </c>
      <c r="D5" s="470" t="s">
        <v>174</v>
      </c>
      <c r="E5" s="471"/>
      <c r="F5" s="471"/>
      <c r="G5" s="471"/>
      <c r="H5" s="483" t="s">
        <v>280</v>
      </c>
      <c r="I5" s="484"/>
      <c r="J5" s="484"/>
      <c r="K5" s="484"/>
      <c r="L5" s="483" t="s">
        <v>281</v>
      </c>
      <c r="M5" s="484"/>
      <c r="N5" s="484"/>
      <c r="O5" s="484"/>
      <c r="P5" s="483" t="s">
        <v>282</v>
      </c>
      <c r="Q5" s="484"/>
      <c r="R5" s="484"/>
      <c r="S5" s="484"/>
      <c r="T5" s="483" t="s">
        <v>283</v>
      </c>
      <c r="U5" s="484"/>
      <c r="V5" s="484"/>
      <c r="W5" s="484"/>
      <c r="X5" s="483" t="s">
        <v>284</v>
      </c>
      <c r="Y5" s="484"/>
      <c r="Z5" s="484"/>
      <c r="AA5" s="484"/>
      <c r="AB5" s="483" t="s">
        <v>285</v>
      </c>
      <c r="AC5" s="484"/>
      <c r="AD5" s="484"/>
      <c r="AE5" s="484"/>
      <c r="AF5" s="470" t="s">
        <v>175</v>
      </c>
      <c r="AG5" s="471"/>
      <c r="AH5" s="471"/>
      <c r="AI5" s="482"/>
      <c r="AJ5" s="470" t="s">
        <v>328</v>
      </c>
      <c r="AK5" s="471"/>
      <c r="AL5" s="471"/>
      <c r="AM5" s="482"/>
      <c r="AN5" s="470" t="s">
        <v>286</v>
      </c>
      <c r="AO5" s="471"/>
      <c r="AP5" s="471"/>
      <c r="AQ5" s="482"/>
      <c r="AR5" s="470" t="s">
        <v>459</v>
      </c>
      <c r="AS5" s="471"/>
      <c r="AT5" s="471"/>
      <c r="AU5" s="482"/>
      <c r="AV5" s="470" t="s">
        <v>173</v>
      </c>
      <c r="AW5" s="471"/>
      <c r="AX5" s="471"/>
      <c r="AY5" s="482"/>
    </row>
    <row r="6" spans="2:51" s="15" customFormat="1" ht="18" customHeight="1">
      <c r="B6" s="473"/>
      <c r="C6" s="476"/>
      <c r="D6" s="478" t="s">
        <v>414</v>
      </c>
      <c r="E6" s="479"/>
      <c r="F6" s="479"/>
      <c r="G6" s="480" t="s">
        <v>415</v>
      </c>
      <c r="H6" s="478" t="s">
        <v>414</v>
      </c>
      <c r="I6" s="479"/>
      <c r="J6" s="479"/>
      <c r="K6" s="480" t="s">
        <v>415</v>
      </c>
      <c r="L6" s="478" t="s">
        <v>414</v>
      </c>
      <c r="M6" s="479"/>
      <c r="N6" s="479"/>
      <c r="O6" s="480" t="s">
        <v>415</v>
      </c>
      <c r="P6" s="478" t="s">
        <v>414</v>
      </c>
      <c r="Q6" s="479"/>
      <c r="R6" s="479"/>
      <c r="S6" s="480" t="s">
        <v>415</v>
      </c>
      <c r="T6" s="478" t="s">
        <v>414</v>
      </c>
      <c r="U6" s="479"/>
      <c r="V6" s="479"/>
      <c r="W6" s="480" t="s">
        <v>415</v>
      </c>
      <c r="X6" s="478" t="s">
        <v>414</v>
      </c>
      <c r="Y6" s="479"/>
      <c r="Z6" s="479"/>
      <c r="AA6" s="480" t="s">
        <v>415</v>
      </c>
      <c r="AB6" s="478" t="s">
        <v>414</v>
      </c>
      <c r="AC6" s="479"/>
      <c r="AD6" s="479"/>
      <c r="AE6" s="480" t="s">
        <v>415</v>
      </c>
      <c r="AF6" s="485" t="s">
        <v>414</v>
      </c>
      <c r="AG6" s="486"/>
      <c r="AH6" s="487"/>
      <c r="AI6" s="488" t="s">
        <v>415</v>
      </c>
      <c r="AJ6" s="485" t="s">
        <v>414</v>
      </c>
      <c r="AK6" s="486"/>
      <c r="AL6" s="487"/>
      <c r="AM6" s="488" t="s">
        <v>415</v>
      </c>
      <c r="AN6" s="485" t="s">
        <v>414</v>
      </c>
      <c r="AO6" s="486"/>
      <c r="AP6" s="487"/>
      <c r="AQ6" s="488" t="s">
        <v>415</v>
      </c>
      <c r="AR6" s="485" t="s">
        <v>414</v>
      </c>
      <c r="AS6" s="486"/>
      <c r="AT6" s="487"/>
      <c r="AU6" s="488" t="s">
        <v>415</v>
      </c>
      <c r="AV6" s="485" t="s">
        <v>414</v>
      </c>
      <c r="AW6" s="486"/>
      <c r="AX6" s="487"/>
      <c r="AY6" s="488" t="s">
        <v>415</v>
      </c>
    </row>
    <row r="7" spans="2:51" s="26" customFormat="1" ht="21" customHeight="1">
      <c r="B7" s="474"/>
      <c r="C7" s="477"/>
      <c r="D7" s="245" t="s">
        <v>325</v>
      </c>
      <c r="E7" s="197" t="s">
        <v>326</v>
      </c>
      <c r="F7" s="197" t="s">
        <v>350</v>
      </c>
      <c r="G7" s="481"/>
      <c r="H7" s="245" t="s">
        <v>325</v>
      </c>
      <c r="I7" s="197" t="s">
        <v>326</v>
      </c>
      <c r="J7" s="197" t="s">
        <v>350</v>
      </c>
      <c r="K7" s="481"/>
      <c r="L7" s="245" t="s">
        <v>325</v>
      </c>
      <c r="M7" s="197" t="s">
        <v>326</v>
      </c>
      <c r="N7" s="197" t="s">
        <v>350</v>
      </c>
      <c r="O7" s="481"/>
      <c r="P7" s="245" t="s">
        <v>325</v>
      </c>
      <c r="Q7" s="197" t="s">
        <v>326</v>
      </c>
      <c r="R7" s="197" t="s">
        <v>350</v>
      </c>
      <c r="S7" s="481"/>
      <c r="T7" s="245" t="s">
        <v>325</v>
      </c>
      <c r="U7" s="197" t="s">
        <v>326</v>
      </c>
      <c r="V7" s="197" t="s">
        <v>350</v>
      </c>
      <c r="W7" s="481"/>
      <c r="X7" s="245" t="s">
        <v>325</v>
      </c>
      <c r="Y7" s="197" t="s">
        <v>326</v>
      </c>
      <c r="Z7" s="197" t="s">
        <v>350</v>
      </c>
      <c r="AA7" s="481"/>
      <c r="AB7" s="245" t="s">
        <v>325</v>
      </c>
      <c r="AC7" s="197" t="s">
        <v>326</v>
      </c>
      <c r="AD7" s="197" t="s">
        <v>350</v>
      </c>
      <c r="AE7" s="481"/>
      <c r="AF7" s="245" t="s">
        <v>325</v>
      </c>
      <c r="AG7" s="197" t="s">
        <v>326</v>
      </c>
      <c r="AH7" s="197" t="s">
        <v>350</v>
      </c>
      <c r="AI7" s="489"/>
      <c r="AJ7" s="245" t="s">
        <v>325</v>
      </c>
      <c r="AK7" s="197" t="s">
        <v>326</v>
      </c>
      <c r="AL7" s="197" t="s">
        <v>350</v>
      </c>
      <c r="AM7" s="489"/>
      <c r="AN7" s="245" t="s">
        <v>325</v>
      </c>
      <c r="AO7" s="197" t="s">
        <v>326</v>
      </c>
      <c r="AP7" s="197" t="s">
        <v>350</v>
      </c>
      <c r="AQ7" s="489"/>
      <c r="AR7" s="245" t="s">
        <v>325</v>
      </c>
      <c r="AS7" s="197" t="s">
        <v>326</v>
      </c>
      <c r="AT7" s="197" t="s">
        <v>350</v>
      </c>
      <c r="AU7" s="489"/>
      <c r="AV7" s="245" t="s">
        <v>325</v>
      </c>
      <c r="AW7" s="197" t="s">
        <v>326</v>
      </c>
      <c r="AX7" s="197" t="s">
        <v>350</v>
      </c>
      <c r="AY7" s="489"/>
    </row>
    <row r="8" spans="2:51" s="116" customFormat="1" ht="12" thickBot="1">
      <c r="B8" s="114"/>
      <c r="C8" s="117"/>
      <c r="D8" s="360"/>
      <c r="E8" s="361"/>
      <c r="F8" s="361"/>
      <c r="G8" s="362"/>
      <c r="H8" s="360"/>
      <c r="I8" s="361"/>
      <c r="J8" s="361"/>
      <c r="K8" s="362"/>
      <c r="L8" s="360"/>
      <c r="M8" s="361"/>
      <c r="N8" s="361"/>
      <c r="O8" s="362"/>
      <c r="P8" s="360"/>
      <c r="Q8" s="361"/>
      <c r="R8" s="361"/>
      <c r="S8" s="362"/>
      <c r="T8" s="360"/>
      <c r="U8" s="361"/>
      <c r="V8" s="361"/>
      <c r="W8" s="362"/>
      <c r="X8" s="360"/>
      <c r="Y8" s="361"/>
      <c r="Z8" s="361"/>
      <c r="AA8" s="362"/>
      <c r="AB8" s="360"/>
      <c r="AC8" s="361"/>
      <c r="AD8" s="361"/>
      <c r="AE8" s="362"/>
      <c r="AF8" s="360"/>
      <c r="AG8" s="361"/>
      <c r="AH8" s="361"/>
      <c r="AI8" s="362"/>
      <c r="AJ8" s="360"/>
      <c r="AK8" s="361"/>
      <c r="AL8" s="361"/>
      <c r="AM8" s="362"/>
      <c r="AN8" s="360"/>
      <c r="AO8" s="361"/>
      <c r="AP8" s="361"/>
      <c r="AQ8" s="362"/>
      <c r="AR8" s="446"/>
      <c r="AS8" s="446"/>
      <c r="AT8" s="446"/>
      <c r="AU8" s="446"/>
      <c r="AV8" s="360"/>
      <c r="AW8" s="361"/>
      <c r="AX8" s="361"/>
      <c r="AY8" s="362"/>
    </row>
    <row r="9" spans="2:51" s="75" customFormat="1" ht="11.25">
      <c r="B9" s="87"/>
      <c r="C9" s="202"/>
      <c r="D9" s="326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8"/>
    </row>
    <row r="10" spans="2:51" s="50" customFormat="1" ht="15" customHeight="1">
      <c r="B10" s="112" t="s">
        <v>170</v>
      </c>
      <c r="C10" s="203"/>
      <c r="D10" s="20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118"/>
    </row>
    <row r="11" spans="2:51" s="27" customFormat="1" ht="15" customHeight="1">
      <c r="B11" s="52" t="s">
        <v>19</v>
      </c>
      <c r="C11" s="204" t="s">
        <v>2</v>
      </c>
      <c r="D11" s="136">
        <v>174836</v>
      </c>
      <c r="E11" s="102"/>
      <c r="F11" s="102">
        <v>151716</v>
      </c>
      <c r="G11" s="102">
        <v>163893</v>
      </c>
      <c r="H11" s="102">
        <v>52166</v>
      </c>
      <c r="I11" s="102"/>
      <c r="J11" s="102">
        <v>50825</v>
      </c>
      <c r="K11" s="102">
        <v>58177</v>
      </c>
      <c r="L11" s="102"/>
      <c r="M11" s="102"/>
      <c r="N11" s="102">
        <v>55</v>
      </c>
      <c r="O11" s="102">
        <v>50</v>
      </c>
      <c r="P11" s="102">
        <v>1400</v>
      </c>
      <c r="Q11" s="102"/>
      <c r="R11" s="102">
        <v>1484</v>
      </c>
      <c r="S11" s="102">
        <v>1750</v>
      </c>
      <c r="T11" s="102">
        <v>2400</v>
      </c>
      <c r="U11" s="102"/>
      <c r="V11" s="102">
        <v>1818</v>
      </c>
      <c r="W11" s="102">
        <v>2425</v>
      </c>
      <c r="X11" s="102"/>
      <c r="Y11" s="102"/>
      <c r="Z11" s="102">
        <v>505</v>
      </c>
      <c r="AA11" s="102">
        <v>600</v>
      </c>
      <c r="AB11" s="102"/>
      <c r="AC11" s="102"/>
      <c r="AD11" s="102">
        <v>10</v>
      </c>
      <c r="AE11" s="102"/>
      <c r="AF11" s="102">
        <v>1173</v>
      </c>
      <c r="AG11" s="102"/>
      <c r="AH11" s="102">
        <v>157</v>
      </c>
      <c r="AI11" s="102">
        <v>80</v>
      </c>
      <c r="AJ11" s="102"/>
      <c r="AK11" s="102"/>
      <c r="AL11" s="102">
        <v>15</v>
      </c>
      <c r="AM11" s="102"/>
      <c r="AN11" s="102"/>
      <c r="AO11" s="102"/>
      <c r="AP11" s="102">
        <v>212</v>
      </c>
      <c r="AQ11" s="102">
        <v>150</v>
      </c>
      <c r="AR11" s="102">
        <f>SUMIF($D$2:$AQ$2,AR$2,$D11:$AQ11)</f>
        <v>57139</v>
      </c>
      <c r="AS11" s="102">
        <f aca="true" t="shared" si="0" ref="AS11:AU26">SUMIF($D$2:$AQ$2,AS$2,$D11:$AQ11)</f>
        <v>0</v>
      </c>
      <c r="AT11" s="102">
        <f t="shared" si="0"/>
        <v>55081</v>
      </c>
      <c r="AU11" s="102">
        <f t="shared" si="0"/>
        <v>63232</v>
      </c>
      <c r="AV11" s="102">
        <f>SUMIF($D$1:$AQ$1,AV$1,$D11:$AQ11)</f>
        <v>231975</v>
      </c>
      <c r="AW11" s="102">
        <f aca="true" t="shared" si="1" ref="AW11:AY22">SUMIF($D$1:$AQ$1,AW$1,$D11:$AQ11)</f>
        <v>0</v>
      </c>
      <c r="AX11" s="102">
        <f t="shared" si="1"/>
        <v>206797</v>
      </c>
      <c r="AY11" s="55">
        <f t="shared" si="1"/>
        <v>227125</v>
      </c>
    </row>
    <row r="12" spans="2:51" s="27" customFormat="1" ht="15" customHeight="1">
      <c r="B12" s="52" t="s">
        <v>20</v>
      </c>
      <c r="C12" s="205" t="s">
        <v>47</v>
      </c>
      <c r="D12" s="136">
        <v>1016748</v>
      </c>
      <c r="E12" s="102"/>
      <c r="F12" s="102">
        <v>853249</v>
      </c>
      <c r="G12" s="102">
        <v>460293</v>
      </c>
      <c r="H12" s="102">
        <v>0</v>
      </c>
      <c r="I12" s="102"/>
      <c r="J12" s="102">
        <v>0</v>
      </c>
      <c r="K12" s="102">
        <v>0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>
        <f aca="true" t="shared" si="2" ref="AR12:AU47">SUMIF($D$2:$AQ$2,AR$2,$D12:$AQ12)</f>
        <v>0</v>
      </c>
      <c r="AS12" s="102">
        <f t="shared" si="0"/>
        <v>0</v>
      </c>
      <c r="AT12" s="102">
        <f t="shared" si="0"/>
        <v>0</v>
      </c>
      <c r="AU12" s="102">
        <f t="shared" si="0"/>
        <v>0</v>
      </c>
      <c r="AV12" s="102">
        <f aca="true" t="shared" si="3" ref="AV12:AV22">SUMIF($D$1:$AQ$1,AV$1,$D12:$AQ12)</f>
        <v>1016748</v>
      </c>
      <c r="AW12" s="102">
        <f t="shared" si="1"/>
        <v>0</v>
      </c>
      <c r="AX12" s="102">
        <f t="shared" si="1"/>
        <v>853249</v>
      </c>
      <c r="AY12" s="55">
        <f t="shared" si="1"/>
        <v>460293</v>
      </c>
    </row>
    <row r="13" spans="2:51" s="27" customFormat="1" ht="15" customHeight="1">
      <c r="B13" s="52" t="s">
        <v>21</v>
      </c>
      <c r="C13" s="205" t="s">
        <v>165</v>
      </c>
      <c r="D13" s="136">
        <v>9700</v>
      </c>
      <c r="E13" s="102"/>
      <c r="F13" s="102">
        <v>4036</v>
      </c>
      <c r="G13" s="102">
        <v>5500</v>
      </c>
      <c r="H13" s="102">
        <v>0</v>
      </c>
      <c r="I13" s="102"/>
      <c r="J13" s="102">
        <v>0</v>
      </c>
      <c r="K13" s="102">
        <v>0</v>
      </c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>
        <f t="shared" si="2"/>
        <v>0</v>
      </c>
      <c r="AS13" s="102">
        <f t="shared" si="0"/>
        <v>0</v>
      </c>
      <c r="AT13" s="102">
        <f t="shared" si="0"/>
        <v>0</v>
      </c>
      <c r="AU13" s="102">
        <f t="shared" si="0"/>
        <v>0</v>
      </c>
      <c r="AV13" s="102">
        <f t="shared" si="3"/>
        <v>9700</v>
      </c>
      <c r="AW13" s="102">
        <f t="shared" si="1"/>
        <v>0</v>
      </c>
      <c r="AX13" s="102">
        <f t="shared" si="1"/>
        <v>4036</v>
      </c>
      <c r="AY13" s="55">
        <f t="shared" si="1"/>
        <v>5500</v>
      </c>
    </row>
    <row r="14" spans="2:51" s="27" customFormat="1" ht="15" customHeight="1">
      <c r="B14" s="52" t="s">
        <v>22</v>
      </c>
      <c r="C14" s="205" t="s">
        <v>49</v>
      </c>
      <c r="D14" s="136">
        <v>518269</v>
      </c>
      <c r="E14" s="102"/>
      <c r="F14" s="102">
        <v>726898</v>
      </c>
      <c r="G14" s="102">
        <v>322796</v>
      </c>
      <c r="H14" s="102">
        <v>135701</v>
      </c>
      <c r="I14" s="102"/>
      <c r="J14" s="102">
        <v>136635</v>
      </c>
      <c r="K14" s="102">
        <v>136179</v>
      </c>
      <c r="L14" s="102">
        <v>67967</v>
      </c>
      <c r="M14" s="102"/>
      <c r="N14" s="102">
        <v>67967</v>
      </c>
      <c r="O14" s="102">
        <v>72525</v>
      </c>
      <c r="P14" s="102">
        <v>10763</v>
      </c>
      <c r="Q14" s="102"/>
      <c r="R14" s="102">
        <v>10763</v>
      </c>
      <c r="S14" s="102">
        <v>10383</v>
      </c>
      <c r="T14" s="102">
        <v>7580</v>
      </c>
      <c r="U14" s="102"/>
      <c r="V14" s="102">
        <v>7580</v>
      </c>
      <c r="W14" s="102">
        <v>7350</v>
      </c>
      <c r="X14" s="102">
        <v>15664</v>
      </c>
      <c r="Y14" s="102"/>
      <c r="Z14" s="102">
        <v>17980</v>
      </c>
      <c r="AA14" s="102">
        <v>28230</v>
      </c>
      <c r="AB14" s="102"/>
      <c r="AC14" s="102"/>
      <c r="AD14" s="102"/>
      <c r="AE14" s="102"/>
      <c r="AF14" s="102">
        <v>640</v>
      </c>
      <c r="AG14" s="102"/>
      <c r="AH14" s="102">
        <v>1195</v>
      </c>
      <c r="AI14" s="102">
        <v>571</v>
      </c>
      <c r="AJ14" s="102">
        <v>640</v>
      </c>
      <c r="AK14" s="102"/>
      <c r="AL14" s="102">
        <v>1195</v>
      </c>
      <c r="AM14" s="102">
        <v>571</v>
      </c>
      <c r="AN14" s="102">
        <v>22992</v>
      </c>
      <c r="AO14" s="102"/>
      <c r="AP14" s="102">
        <v>14560</v>
      </c>
      <c r="AQ14" s="102">
        <v>27339</v>
      </c>
      <c r="AR14" s="102">
        <f t="shared" si="2"/>
        <v>261947</v>
      </c>
      <c r="AS14" s="102">
        <f t="shared" si="0"/>
        <v>0</v>
      </c>
      <c r="AT14" s="102">
        <f t="shared" si="0"/>
        <v>257875</v>
      </c>
      <c r="AU14" s="102">
        <f t="shared" si="0"/>
        <v>283148</v>
      </c>
      <c r="AV14" s="102">
        <f t="shared" si="3"/>
        <v>780216</v>
      </c>
      <c r="AW14" s="102">
        <f t="shared" si="1"/>
        <v>0</v>
      </c>
      <c r="AX14" s="102">
        <f t="shared" si="1"/>
        <v>984773</v>
      </c>
      <c r="AY14" s="55">
        <f t="shared" si="1"/>
        <v>605944</v>
      </c>
    </row>
    <row r="15" spans="2:51" s="27" customFormat="1" ht="15" customHeight="1">
      <c r="B15" s="52" t="s">
        <v>23</v>
      </c>
      <c r="C15" s="205" t="s">
        <v>129</v>
      </c>
      <c r="D15" s="136">
        <v>850</v>
      </c>
      <c r="E15" s="102"/>
      <c r="F15" s="102">
        <v>919</v>
      </c>
      <c r="G15" s="102">
        <v>1000</v>
      </c>
      <c r="H15" s="102">
        <v>0</v>
      </c>
      <c r="I15" s="102"/>
      <c r="J15" s="102">
        <v>0</v>
      </c>
      <c r="K15" s="102">
        <v>0</v>
      </c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>
        <f t="shared" si="2"/>
        <v>0</v>
      </c>
      <c r="AS15" s="102">
        <f t="shared" si="0"/>
        <v>0</v>
      </c>
      <c r="AT15" s="102">
        <f t="shared" si="0"/>
        <v>0</v>
      </c>
      <c r="AU15" s="102">
        <f t="shared" si="0"/>
        <v>0</v>
      </c>
      <c r="AV15" s="102">
        <f t="shared" si="3"/>
        <v>850</v>
      </c>
      <c r="AW15" s="102">
        <f t="shared" si="1"/>
        <v>0</v>
      </c>
      <c r="AX15" s="102">
        <f t="shared" si="1"/>
        <v>919</v>
      </c>
      <c r="AY15" s="55">
        <f t="shared" si="1"/>
        <v>1000</v>
      </c>
    </row>
    <row r="16" spans="2:51" s="3" customFormat="1" ht="15" customHeight="1">
      <c r="B16" s="52">
        <v>1</v>
      </c>
      <c r="C16" s="355" t="s">
        <v>241</v>
      </c>
      <c r="D16" s="136">
        <v>-232804</v>
      </c>
      <c r="E16" s="102"/>
      <c r="F16" s="102">
        <v>-223674</v>
      </c>
      <c r="G16" s="102">
        <v>-230573</v>
      </c>
      <c r="H16" s="102">
        <v>0</v>
      </c>
      <c r="I16" s="102"/>
      <c r="J16" s="102">
        <v>0</v>
      </c>
      <c r="K16" s="102">
        <v>0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>
        <f t="shared" si="2"/>
        <v>0</v>
      </c>
      <c r="AS16" s="102">
        <f t="shared" si="0"/>
        <v>0</v>
      </c>
      <c r="AT16" s="102">
        <f t="shared" si="0"/>
        <v>0</v>
      </c>
      <c r="AU16" s="102">
        <f t="shared" si="0"/>
        <v>0</v>
      </c>
      <c r="AV16" s="102">
        <f t="shared" si="3"/>
        <v>-232804</v>
      </c>
      <c r="AW16" s="102">
        <f t="shared" si="1"/>
        <v>0</v>
      </c>
      <c r="AX16" s="102">
        <f t="shared" si="1"/>
        <v>-223674</v>
      </c>
      <c r="AY16" s="55">
        <f t="shared" si="1"/>
        <v>-230573</v>
      </c>
    </row>
    <row r="17" spans="2:51" s="23" customFormat="1" ht="15" customHeight="1">
      <c r="B17" s="42"/>
      <c r="C17" s="206" t="s">
        <v>207</v>
      </c>
      <c r="D17" s="137">
        <f>SUM(D11:D16)</f>
        <v>1487599</v>
      </c>
      <c r="E17" s="103">
        <f aca="true" t="shared" si="4" ref="E17:L17">SUM(E11:E16)</f>
        <v>0</v>
      </c>
      <c r="F17" s="103">
        <f t="shared" si="4"/>
        <v>1513144</v>
      </c>
      <c r="G17" s="103">
        <f t="shared" si="4"/>
        <v>722909</v>
      </c>
      <c r="H17" s="103">
        <f t="shared" si="4"/>
        <v>187867</v>
      </c>
      <c r="I17" s="103">
        <f t="shared" si="4"/>
        <v>0</v>
      </c>
      <c r="J17" s="103">
        <f t="shared" si="4"/>
        <v>187460</v>
      </c>
      <c r="K17" s="103">
        <f t="shared" si="4"/>
        <v>194356</v>
      </c>
      <c r="L17" s="103">
        <f t="shared" si="4"/>
        <v>67967</v>
      </c>
      <c r="M17" s="103">
        <f aca="true" t="shared" si="5" ref="M17:AY17">SUM(M11:M16)</f>
        <v>0</v>
      </c>
      <c r="N17" s="103">
        <f t="shared" si="5"/>
        <v>68022</v>
      </c>
      <c r="O17" s="103">
        <f t="shared" si="5"/>
        <v>72575</v>
      </c>
      <c r="P17" s="103">
        <f t="shared" si="5"/>
        <v>12163</v>
      </c>
      <c r="Q17" s="103">
        <f t="shared" si="5"/>
        <v>0</v>
      </c>
      <c r="R17" s="103">
        <f t="shared" si="5"/>
        <v>12247</v>
      </c>
      <c r="S17" s="103">
        <f t="shared" si="5"/>
        <v>12133</v>
      </c>
      <c r="T17" s="103">
        <f t="shared" si="5"/>
        <v>9980</v>
      </c>
      <c r="U17" s="103">
        <f t="shared" si="5"/>
        <v>0</v>
      </c>
      <c r="V17" s="103">
        <f t="shared" si="5"/>
        <v>9398</v>
      </c>
      <c r="W17" s="103">
        <f t="shared" si="5"/>
        <v>9775</v>
      </c>
      <c r="X17" s="103">
        <f t="shared" si="5"/>
        <v>15664</v>
      </c>
      <c r="Y17" s="103">
        <f t="shared" si="5"/>
        <v>0</v>
      </c>
      <c r="Z17" s="103">
        <f t="shared" si="5"/>
        <v>18485</v>
      </c>
      <c r="AA17" s="103">
        <f t="shared" si="5"/>
        <v>28830</v>
      </c>
      <c r="AB17" s="103">
        <f t="shared" si="5"/>
        <v>0</v>
      </c>
      <c r="AC17" s="103">
        <f t="shared" si="5"/>
        <v>0</v>
      </c>
      <c r="AD17" s="103">
        <f t="shared" si="5"/>
        <v>10</v>
      </c>
      <c r="AE17" s="103">
        <f t="shared" si="5"/>
        <v>0</v>
      </c>
      <c r="AF17" s="103">
        <f t="shared" si="5"/>
        <v>1813</v>
      </c>
      <c r="AG17" s="103">
        <f t="shared" si="5"/>
        <v>0</v>
      </c>
      <c r="AH17" s="103">
        <f t="shared" si="5"/>
        <v>1352</v>
      </c>
      <c r="AI17" s="103">
        <f t="shared" si="5"/>
        <v>651</v>
      </c>
      <c r="AJ17" s="103">
        <f t="shared" si="5"/>
        <v>640</v>
      </c>
      <c r="AK17" s="103">
        <f t="shared" si="5"/>
        <v>0</v>
      </c>
      <c r="AL17" s="103">
        <f t="shared" si="5"/>
        <v>1210</v>
      </c>
      <c r="AM17" s="103">
        <f t="shared" si="5"/>
        <v>571</v>
      </c>
      <c r="AN17" s="103">
        <f t="shared" si="5"/>
        <v>22992</v>
      </c>
      <c r="AO17" s="103">
        <f t="shared" si="5"/>
        <v>0</v>
      </c>
      <c r="AP17" s="103">
        <f t="shared" si="5"/>
        <v>14772</v>
      </c>
      <c r="AQ17" s="103">
        <f t="shared" si="5"/>
        <v>27489</v>
      </c>
      <c r="AR17" s="102">
        <f t="shared" si="2"/>
        <v>319086</v>
      </c>
      <c r="AS17" s="102">
        <f t="shared" si="0"/>
        <v>0</v>
      </c>
      <c r="AT17" s="102">
        <f t="shared" si="0"/>
        <v>312956</v>
      </c>
      <c r="AU17" s="102">
        <f t="shared" si="0"/>
        <v>346380</v>
      </c>
      <c r="AV17" s="103">
        <f t="shared" si="5"/>
        <v>1806685</v>
      </c>
      <c r="AW17" s="103">
        <f t="shared" si="5"/>
        <v>0</v>
      </c>
      <c r="AX17" s="103">
        <f t="shared" si="5"/>
        <v>1826100</v>
      </c>
      <c r="AY17" s="45">
        <f t="shared" si="5"/>
        <v>1069289</v>
      </c>
    </row>
    <row r="18" spans="2:51" s="27" customFormat="1" ht="15" customHeight="1">
      <c r="B18" s="52" t="s">
        <v>24</v>
      </c>
      <c r="C18" s="205" t="s">
        <v>330</v>
      </c>
      <c r="D18" s="136">
        <v>283296</v>
      </c>
      <c r="E18" s="102"/>
      <c r="F18" s="102">
        <v>347572</v>
      </c>
      <c r="G18" s="102"/>
      <c r="H18" s="102">
        <v>0</v>
      </c>
      <c r="I18" s="102"/>
      <c r="J18" s="102">
        <v>0</v>
      </c>
      <c r="K18" s="102">
        <v>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>
        <v>64</v>
      </c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>
        <v>161</v>
      </c>
      <c r="AM18" s="102"/>
      <c r="AN18" s="102"/>
      <c r="AO18" s="102"/>
      <c r="AP18" s="102">
        <v>2904</v>
      </c>
      <c r="AQ18" s="102"/>
      <c r="AR18" s="102">
        <f t="shared" si="2"/>
        <v>0</v>
      </c>
      <c r="AS18" s="102">
        <f t="shared" si="0"/>
        <v>0</v>
      </c>
      <c r="AT18" s="102">
        <f t="shared" si="0"/>
        <v>3129</v>
      </c>
      <c r="AU18" s="102">
        <f t="shared" si="0"/>
        <v>0</v>
      </c>
      <c r="AV18" s="102">
        <f t="shared" si="3"/>
        <v>283296</v>
      </c>
      <c r="AW18" s="102">
        <f t="shared" si="1"/>
        <v>0</v>
      </c>
      <c r="AX18" s="102">
        <f t="shared" si="1"/>
        <v>350701</v>
      </c>
      <c r="AY18" s="55">
        <f t="shared" si="1"/>
        <v>0</v>
      </c>
    </row>
    <row r="19" spans="2:51" s="27" customFormat="1" ht="15" customHeight="1">
      <c r="B19" s="52" t="s">
        <v>25</v>
      </c>
      <c r="C19" s="205" t="s">
        <v>133</v>
      </c>
      <c r="D19" s="136">
        <v>0</v>
      </c>
      <c r="E19" s="102"/>
      <c r="F19" s="102"/>
      <c r="G19" s="102">
        <v>100000</v>
      </c>
      <c r="H19" s="102">
        <v>0</v>
      </c>
      <c r="I19" s="102"/>
      <c r="J19" s="102">
        <v>0</v>
      </c>
      <c r="K19" s="102">
        <v>0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>
        <f t="shared" si="2"/>
        <v>0</v>
      </c>
      <c r="AS19" s="102">
        <f t="shared" si="0"/>
        <v>0</v>
      </c>
      <c r="AT19" s="102">
        <f t="shared" si="0"/>
        <v>0</v>
      </c>
      <c r="AU19" s="102">
        <f t="shared" si="0"/>
        <v>0</v>
      </c>
      <c r="AV19" s="102">
        <f t="shared" si="3"/>
        <v>0</v>
      </c>
      <c r="AW19" s="102">
        <f t="shared" si="1"/>
        <v>0</v>
      </c>
      <c r="AX19" s="102">
        <f t="shared" si="1"/>
        <v>0</v>
      </c>
      <c r="AY19" s="55">
        <f t="shared" si="1"/>
        <v>100000</v>
      </c>
    </row>
    <row r="20" spans="2:51" s="27" customFormat="1" ht="15" customHeight="1">
      <c r="B20" s="52" t="s">
        <v>26</v>
      </c>
      <c r="C20" s="207" t="s">
        <v>136</v>
      </c>
      <c r="D20" s="136">
        <v>0</v>
      </c>
      <c r="E20" s="102"/>
      <c r="F20" s="102"/>
      <c r="G20" s="102"/>
      <c r="H20" s="102">
        <v>0</v>
      </c>
      <c r="I20" s="102"/>
      <c r="J20" s="102">
        <v>0</v>
      </c>
      <c r="K20" s="102">
        <v>0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>
        <f t="shared" si="2"/>
        <v>0</v>
      </c>
      <c r="AS20" s="102">
        <f t="shared" si="0"/>
        <v>0</v>
      </c>
      <c r="AT20" s="102">
        <f t="shared" si="0"/>
        <v>0</v>
      </c>
      <c r="AU20" s="102">
        <f t="shared" si="0"/>
        <v>0</v>
      </c>
      <c r="AV20" s="102">
        <f t="shared" si="3"/>
        <v>0</v>
      </c>
      <c r="AW20" s="102">
        <f t="shared" si="1"/>
        <v>0</v>
      </c>
      <c r="AX20" s="102">
        <f t="shared" si="1"/>
        <v>0</v>
      </c>
      <c r="AY20" s="55">
        <f t="shared" si="1"/>
        <v>0</v>
      </c>
    </row>
    <row r="21" spans="2:51" s="23" customFormat="1" ht="15" customHeight="1">
      <c r="B21" s="42"/>
      <c r="C21" s="206" t="s">
        <v>208</v>
      </c>
      <c r="D21" s="137">
        <f>SUM(D19:D20)</f>
        <v>0</v>
      </c>
      <c r="E21" s="103"/>
      <c r="F21" s="103"/>
      <c r="G21" s="103"/>
      <c r="H21" s="103">
        <v>0</v>
      </c>
      <c r="I21" s="103"/>
      <c r="J21" s="103">
        <v>0</v>
      </c>
      <c r="K21" s="103">
        <v>0</v>
      </c>
      <c r="L21" s="103">
        <v>0</v>
      </c>
      <c r="M21" s="103"/>
      <c r="N21" s="103">
        <v>0</v>
      </c>
      <c r="O21" s="103">
        <v>0</v>
      </c>
      <c r="P21" s="103">
        <v>0</v>
      </c>
      <c r="Q21" s="103"/>
      <c r="R21" s="103">
        <v>0</v>
      </c>
      <c r="S21" s="103">
        <v>0</v>
      </c>
      <c r="T21" s="103">
        <v>0</v>
      </c>
      <c r="U21" s="103"/>
      <c r="V21" s="103">
        <v>0</v>
      </c>
      <c r="W21" s="103">
        <v>0</v>
      </c>
      <c r="X21" s="103">
        <v>0</v>
      </c>
      <c r="Y21" s="103"/>
      <c r="Z21" s="103">
        <v>0</v>
      </c>
      <c r="AA21" s="103">
        <v>0</v>
      </c>
      <c r="AB21" s="103">
        <v>0</v>
      </c>
      <c r="AC21" s="103"/>
      <c r="AD21" s="103">
        <v>0</v>
      </c>
      <c r="AE21" s="103">
        <v>0</v>
      </c>
      <c r="AF21" s="103">
        <v>0</v>
      </c>
      <c r="AG21" s="103"/>
      <c r="AH21" s="103">
        <v>0</v>
      </c>
      <c r="AI21" s="103">
        <v>0</v>
      </c>
      <c r="AJ21" s="103">
        <v>0</v>
      </c>
      <c r="AK21" s="103"/>
      <c r="AL21" s="103">
        <v>0</v>
      </c>
      <c r="AM21" s="103">
        <v>0</v>
      </c>
      <c r="AN21" s="103">
        <v>0</v>
      </c>
      <c r="AO21" s="103"/>
      <c r="AP21" s="103">
        <v>0</v>
      </c>
      <c r="AQ21" s="103">
        <v>0</v>
      </c>
      <c r="AR21" s="102">
        <f t="shared" si="2"/>
        <v>0</v>
      </c>
      <c r="AS21" s="102">
        <f t="shared" si="0"/>
        <v>0</v>
      </c>
      <c r="AT21" s="102">
        <f t="shared" si="0"/>
        <v>0</v>
      </c>
      <c r="AU21" s="102">
        <f t="shared" si="0"/>
        <v>0</v>
      </c>
      <c r="AV21" s="103">
        <f>SUM(AV19:AV20)</f>
        <v>0</v>
      </c>
      <c r="AW21" s="103">
        <f>SUM(AW19:AW20)</f>
        <v>0</v>
      </c>
      <c r="AX21" s="103">
        <f>SUM(AX19:AX20)</f>
        <v>0</v>
      </c>
      <c r="AY21" s="45">
        <f>SUM(AY19:AY20)</f>
        <v>100000</v>
      </c>
    </row>
    <row r="22" spans="2:51" s="27" customFormat="1" ht="15" customHeight="1">
      <c r="B22" s="52" t="s">
        <v>27</v>
      </c>
      <c r="C22" s="205" t="s">
        <v>138</v>
      </c>
      <c r="D22" s="136">
        <v>0</v>
      </c>
      <c r="E22" s="102"/>
      <c r="F22" s="102"/>
      <c r="G22" s="102"/>
      <c r="H22" s="102">
        <v>0</v>
      </c>
      <c r="I22" s="102"/>
      <c r="J22" s="102">
        <v>0</v>
      </c>
      <c r="K22" s="102">
        <v>0</v>
      </c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>
        <v>0</v>
      </c>
      <c r="AK22" s="102"/>
      <c r="AL22" s="102">
        <v>0</v>
      </c>
      <c r="AM22" s="102">
        <v>0</v>
      </c>
      <c r="AN22" s="102">
        <v>0</v>
      </c>
      <c r="AO22" s="102"/>
      <c r="AP22" s="102">
        <v>0</v>
      </c>
      <c r="AQ22" s="102">
        <v>0</v>
      </c>
      <c r="AR22" s="102">
        <f t="shared" si="2"/>
        <v>0</v>
      </c>
      <c r="AS22" s="102">
        <f t="shared" si="0"/>
        <v>0</v>
      </c>
      <c r="AT22" s="102">
        <f t="shared" si="0"/>
        <v>0</v>
      </c>
      <c r="AU22" s="102">
        <f t="shared" si="0"/>
        <v>0</v>
      </c>
      <c r="AV22" s="102">
        <f t="shared" si="3"/>
        <v>0</v>
      </c>
      <c r="AW22" s="102">
        <f t="shared" si="1"/>
        <v>0</v>
      </c>
      <c r="AX22" s="102">
        <f t="shared" si="1"/>
        <v>0</v>
      </c>
      <c r="AY22" s="55">
        <f t="shared" si="1"/>
        <v>0</v>
      </c>
    </row>
    <row r="23" spans="2:51" s="23" customFormat="1" ht="15" customHeight="1" thickBot="1">
      <c r="B23" s="77"/>
      <c r="C23" s="356" t="s">
        <v>179</v>
      </c>
      <c r="D23" s="137">
        <f aca="true" t="shared" si="6" ref="D23:AY23">D17+D18+D21+D22</f>
        <v>1770895</v>
      </c>
      <c r="E23" s="103">
        <f t="shared" si="6"/>
        <v>0</v>
      </c>
      <c r="F23" s="103">
        <f t="shared" si="6"/>
        <v>1860716</v>
      </c>
      <c r="G23" s="103">
        <f t="shared" si="6"/>
        <v>722909</v>
      </c>
      <c r="H23" s="103">
        <f t="shared" si="6"/>
        <v>187867</v>
      </c>
      <c r="I23" s="103">
        <f t="shared" si="6"/>
        <v>0</v>
      </c>
      <c r="J23" s="103">
        <f t="shared" si="6"/>
        <v>187460</v>
      </c>
      <c r="K23" s="103">
        <f t="shared" si="6"/>
        <v>194356</v>
      </c>
      <c r="L23" s="103">
        <f t="shared" si="6"/>
        <v>67967</v>
      </c>
      <c r="M23" s="103">
        <f t="shared" si="6"/>
        <v>0</v>
      </c>
      <c r="N23" s="103">
        <f t="shared" si="6"/>
        <v>68022</v>
      </c>
      <c r="O23" s="103">
        <f t="shared" si="6"/>
        <v>72575</v>
      </c>
      <c r="P23" s="103">
        <f t="shared" si="6"/>
        <v>12163</v>
      </c>
      <c r="Q23" s="103">
        <f t="shared" si="6"/>
        <v>0</v>
      </c>
      <c r="R23" s="103">
        <f t="shared" si="6"/>
        <v>12247</v>
      </c>
      <c r="S23" s="103">
        <f t="shared" si="6"/>
        <v>12133</v>
      </c>
      <c r="T23" s="103">
        <f t="shared" si="6"/>
        <v>9980</v>
      </c>
      <c r="U23" s="103">
        <f t="shared" si="6"/>
        <v>0</v>
      </c>
      <c r="V23" s="103">
        <f t="shared" si="6"/>
        <v>9462</v>
      </c>
      <c r="W23" s="103">
        <f t="shared" si="6"/>
        <v>9775</v>
      </c>
      <c r="X23" s="103">
        <f t="shared" si="6"/>
        <v>15664</v>
      </c>
      <c r="Y23" s="103">
        <f t="shared" si="6"/>
        <v>0</v>
      </c>
      <c r="Z23" s="103">
        <f t="shared" si="6"/>
        <v>18485</v>
      </c>
      <c r="AA23" s="103">
        <f t="shared" si="6"/>
        <v>28830</v>
      </c>
      <c r="AB23" s="103">
        <f t="shared" si="6"/>
        <v>0</v>
      </c>
      <c r="AC23" s="103">
        <f t="shared" si="6"/>
        <v>0</v>
      </c>
      <c r="AD23" s="103">
        <f t="shared" si="6"/>
        <v>10</v>
      </c>
      <c r="AE23" s="103">
        <f t="shared" si="6"/>
        <v>0</v>
      </c>
      <c r="AF23" s="103">
        <f t="shared" si="6"/>
        <v>1813</v>
      </c>
      <c r="AG23" s="103">
        <f t="shared" si="6"/>
        <v>0</v>
      </c>
      <c r="AH23" s="103">
        <f t="shared" si="6"/>
        <v>1352</v>
      </c>
      <c r="AI23" s="103">
        <f t="shared" si="6"/>
        <v>651</v>
      </c>
      <c r="AJ23" s="103">
        <f t="shared" si="6"/>
        <v>640</v>
      </c>
      <c r="AK23" s="103">
        <f t="shared" si="6"/>
        <v>0</v>
      </c>
      <c r="AL23" s="103">
        <f t="shared" si="6"/>
        <v>1371</v>
      </c>
      <c r="AM23" s="103">
        <f t="shared" si="6"/>
        <v>571</v>
      </c>
      <c r="AN23" s="103">
        <f t="shared" si="6"/>
        <v>22992</v>
      </c>
      <c r="AO23" s="103">
        <f t="shared" si="6"/>
        <v>0</v>
      </c>
      <c r="AP23" s="103">
        <f t="shared" si="6"/>
        <v>17676</v>
      </c>
      <c r="AQ23" s="103">
        <f t="shared" si="6"/>
        <v>27489</v>
      </c>
      <c r="AR23" s="102">
        <f t="shared" si="2"/>
        <v>319086</v>
      </c>
      <c r="AS23" s="102">
        <f t="shared" si="0"/>
        <v>0</v>
      </c>
      <c r="AT23" s="102">
        <f t="shared" si="0"/>
        <v>316085</v>
      </c>
      <c r="AU23" s="102">
        <f t="shared" si="0"/>
        <v>346380</v>
      </c>
      <c r="AV23" s="103">
        <f t="shared" si="6"/>
        <v>2089981</v>
      </c>
      <c r="AW23" s="103">
        <f t="shared" si="6"/>
        <v>0</v>
      </c>
      <c r="AX23" s="103">
        <f t="shared" si="6"/>
        <v>2176801</v>
      </c>
      <c r="AY23" s="45">
        <f t="shared" si="6"/>
        <v>1169289</v>
      </c>
    </row>
    <row r="24" spans="2:51" s="22" customFormat="1" ht="12.75">
      <c r="B24" s="47"/>
      <c r="C24" s="209"/>
      <c r="D24" s="364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102">
        <f t="shared" si="2"/>
        <v>0</v>
      </c>
      <c r="AS24" s="102">
        <f t="shared" si="0"/>
        <v>0</v>
      </c>
      <c r="AT24" s="102">
        <f t="shared" si="0"/>
        <v>0</v>
      </c>
      <c r="AU24" s="102">
        <f t="shared" si="0"/>
        <v>0</v>
      </c>
      <c r="AV24" s="363"/>
      <c r="AW24" s="363"/>
      <c r="AX24" s="363"/>
      <c r="AY24" s="365"/>
    </row>
    <row r="25" spans="2:51" s="50" customFormat="1" ht="15.75">
      <c r="B25" s="112" t="s">
        <v>169</v>
      </c>
      <c r="C25" s="203"/>
      <c r="D25" s="20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02">
        <f t="shared" si="2"/>
        <v>0</v>
      </c>
      <c r="AS25" s="102">
        <f t="shared" si="0"/>
        <v>0</v>
      </c>
      <c r="AT25" s="102">
        <f t="shared" si="0"/>
        <v>0</v>
      </c>
      <c r="AU25" s="102">
        <f t="shared" si="0"/>
        <v>0</v>
      </c>
      <c r="AV25" s="92"/>
      <c r="AW25" s="92"/>
      <c r="AX25" s="92"/>
      <c r="AY25" s="118"/>
    </row>
    <row r="26" spans="2:51" s="122" customFormat="1" ht="15" customHeight="1">
      <c r="B26" s="119" t="s">
        <v>28</v>
      </c>
      <c r="C26" s="357" t="s">
        <v>7</v>
      </c>
      <c r="D26" s="162">
        <v>949369</v>
      </c>
      <c r="E26" s="120"/>
      <c r="F26" s="120">
        <v>952389</v>
      </c>
      <c r="G26" s="120">
        <v>60256</v>
      </c>
      <c r="H26" s="120">
        <v>0</v>
      </c>
      <c r="I26" s="120"/>
      <c r="J26" s="120">
        <v>4170</v>
      </c>
      <c r="K26" s="120">
        <v>0</v>
      </c>
      <c r="L26" s="120"/>
      <c r="M26" s="120"/>
      <c r="N26" s="120">
        <v>1011</v>
      </c>
      <c r="O26" s="120"/>
      <c r="P26" s="120"/>
      <c r="Q26" s="120"/>
      <c r="R26" s="120">
        <v>231</v>
      </c>
      <c r="S26" s="120"/>
      <c r="T26" s="120"/>
      <c r="U26" s="120"/>
      <c r="V26" s="120">
        <v>421</v>
      </c>
      <c r="W26" s="120"/>
      <c r="X26" s="120"/>
      <c r="Y26" s="120"/>
      <c r="Z26" s="120">
        <v>226</v>
      </c>
      <c r="AA26" s="120"/>
      <c r="AB26" s="120"/>
      <c r="AC26" s="120"/>
      <c r="AD26" s="120"/>
      <c r="AE26" s="120"/>
      <c r="AF26" s="120">
        <v>732</v>
      </c>
      <c r="AG26" s="120"/>
      <c r="AH26" s="120">
        <v>834</v>
      </c>
      <c r="AI26" s="120"/>
      <c r="AJ26" s="120">
        <v>40</v>
      </c>
      <c r="AK26" s="120"/>
      <c r="AL26" s="120"/>
      <c r="AM26" s="120"/>
      <c r="AN26" s="120">
        <v>15500</v>
      </c>
      <c r="AO26" s="120"/>
      <c r="AP26" s="120">
        <v>3620</v>
      </c>
      <c r="AQ26" s="120">
        <v>9440</v>
      </c>
      <c r="AR26" s="102">
        <f t="shared" si="2"/>
        <v>16272</v>
      </c>
      <c r="AS26" s="102">
        <f t="shared" si="0"/>
        <v>0</v>
      </c>
      <c r="AT26" s="102">
        <f t="shared" si="0"/>
        <v>10513</v>
      </c>
      <c r="AU26" s="102">
        <f t="shared" si="0"/>
        <v>9440</v>
      </c>
      <c r="AV26" s="102">
        <f aca="true" t="shared" si="7" ref="AV26:AY46">SUMIF($D$1:$AQ$1,AV$1,$D26:$AQ26)</f>
        <v>965641</v>
      </c>
      <c r="AW26" s="102">
        <f t="shared" si="7"/>
        <v>0</v>
      </c>
      <c r="AX26" s="102">
        <f t="shared" si="7"/>
        <v>962902</v>
      </c>
      <c r="AY26" s="55">
        <f t="shared" si="7"/>
        <v>69696</v>
      </c>
    </row>
    <row r="27" spans="2:55" s="27" customFormat="1" ht="15" customHeight="1">
      <c r="B27" s="52">
        <v>2</v>
      </c>
      <c r="C27" s="125" t="s">
        <v>121</v>
      </c>
      <c r="D27" s="136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>
        <f t="shared" si="2"/>
        <v>0</v>
      </c>
      <c r="AS27" s="102">
        <f t="shared" si="2"/>
        <v>0</v>
      </c>
      <c r="AT27" s="102">
        <f t="shared" si="2"/>
        <v>0</v>
      </c>
      <c r="AU27" s="102">
        <f t="shared" si="2"/>
        <v>0</v>
      </c>
      <c r="AV27" s="102">
        <f t="shared" si="7"/>
        <v>0</v>
      </c>
      <c r="AW27" s="102">
        <f t="shared" si="7"/>
        <v>0</v>
      </c>
      <c r="AX27" s="102">
        <f t="shared" si="7"/>
        <v>0</v>
      </c>
      <c r="AY27" s="55">
        <f t="shared" si="7"/>
        <v>0</v>
      </c>
      <c r="BA27" s="85"/>
      <c r="BB27" s="85"/>
      <c r="BC27" s="85"/>
    </row>
    <row r="28" spans="2:51" s="27" customFormat="1" ht="15" customHeight="1">
      <c r="B28" s="52">
        <v>3</v>
      </c>
      <c r="C28" s="125" t="s">
        <v>176</v>
      </c>
      <c r="D28" s="136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>
        <v>672</v>
      </c>
      <c r="AG28" s="102"/>
      <c r="AH28" s="102">
        <v>834</v>
      </c>
      <c r="AI28" s="102"/>
      <c r="AJ28" s="102"/>
      <c r="AK28" s="102"/>
      <c r="AL28" s="102"/>
      <c r="AM28" s="102"/>
      <c r="AN28" s="102"/>
      <c r="AO28" s="102"/>
      <c r="AP28" s="102"/>
      <c r="AQ28" s="102"/>
      <c r="AR28" s="102">
        <f t="shared" si="2"/>
        <v>672</v>
      </c>
      <c r="AS28" s="102">
        <f t="shared" si="2"/>
        <v>0</v>
      </c>
      <c r="AT28" s="102">
        <f t="shared" si="2"/>
        <v>834</v>
      </c>
      <c r="AU28" s="102">
        <f t="shared" si="2"/>
        <v>0</v>
      </c>
      <c r="AV28" s="102">
        <f t="shared" si="7"/>
        <v>672</v>
      </c>
      <c r="AW28" s="102">
        <f t="shared" si="7"/>
        <v>0</v>
      </c>
      <c r="AX28" s="102">
        <f t="shared" si="7"/>
        <v>834</v>
      </c>
      <c r="AY28" s="55">
        <f t="shared" si="7"/>
        <v>0</v>
      </c>
    </row>
    <row r="29" spans="2:51" s="27" customFormat="1" ht="15" customHeight="1">
      <c r="B29" s="52">
        <v>4</v>
      </c>
      <c r="C29" s="125" t="s">
        <v>218</v>
      </c>
      <c r="D29" s="136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>
        <v>60</v>
      </c>
      <c r="AG29" s="102"/>
      <c r="AH29" s="102"/>
      <c r="AI29" s="102"/>
      <c r="AJ29" s="102">
        <v>40</v>
      </c>
      <c r="AK29" s="102"/>
      <c r="AL29" s="102"/>
      <c r="AM29" s="102"/>
      <c r="AN29" s="102"/>
      <c r="AO29" s="102"/>
      <c r="AP29" s="102"/>
      <c r="AQ29" s="102"/>
      <c r="AR29" s="102">
        <f t="shared" si="2"/>
        <v>100</v>
      </c>
      <c r="AS29" s="102">
        <f t="shared" si="2"/>
        <v>0</v>
      </c>
      <c r="AT29" s="102">
        <f t="shared" si="2"/>
        <v>0</v>
      </c>
      <c r="AU29" s="102">
        <f t="shared" si="2"/>
        <v>0</v>
      </c>
      <c r="AV29" s="102">
        <f t="shared" si="7"/>
        <v>100</v>
      </c>
      <c r="AW29" s="102">
        <f t="shared" si="7"/>
        <v>0</v>
      </c>
      <c r="AX29" s="102">
        <f t="shared" si="7"/>
        <v>0</v>
      </c>
      <c r="AY29" s="55">
        <f t="shared" si="7"/>
        <v>0</v>
      </c>
    </row>
    <row r="30" spans="2:51" s="27" customFormat="1" ht="15" customHeight="1">
      <c r="B30" s="52">
        <v>5</v>
      </c>
      <c r="C30" s="125" t="s">
        <v>161</v>
      </c>
      <c r="D30" s="136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>
        <f t="shared" si="2"/>
        <v>0</v>
      </c>
      <c r="AS30" s="102">
        <f t="shared" si="2"/>
        <v>0</v>
      </c>
      <c r="AT30" s="102">
        <f t="shared" si="2"/>
        <v>0</v>
      </c>
      <c r="AU30" s="102">
        <f t="shared" si="2"/>
        <v>0</v>
      </c>
      <c r="AV30" s="102">
        <f t="shared" si="7"/>
        <v>0</v>
      </c>
      <c r="AW30" s="102">
        <f t="shared" si="7"/>
        <v>0</v>
      </c>
      <c r="AX30" s="102">
        <f t="shared" si="7"/>
        <v>0</v>
      </c>
      <c r="AY30" s="55">
        <f t="shared" si="7"/>
        <v>0</v>
      </c>
    </row>
    <row r="31" spans="2:51" s="122" customFormat="1" ht="15" customHeight="1">
      <c r="B31" s="119" t="s">
        <v>75</v>
      </c>
      <c r="C31" s="357" t="s">
        <v>29</v>
      </c>
      <c r="D31" s="330">
        <f aca="true" t="shared" si="8" ref="D31:AY31">SUM(D32:D41)</f>
        <v>666016</v>
      </c>
      <c r="E31" s="195">
        <f t="shared" si="8"/>
        <v>0</v>
      </c>
      <c r="F31" s="195">
        <f t="shared" si="8"/>
        <v>695203</v>
      </c>
      <c r="G31" s="195">
        <f t="shared" si="8"/>
        <v>597769</v>
      </c>
      <c r="H31" s="195">
        <f t="shared" si="8"/>
        <v>270365</v>
      </c>
      <c r="I31" s="195">
        <f t="shared" si="8"/>
        <v>0</v>
      </c>
      <c r="J31" s="195">
        <f t="shared" si="8"/>
        <v>299897</v>
      </c>
      <c r="K31" s="195">
        <f t="shared" si="8"/>
        <v>287086</v>
      </c>
      <c r="L31" s="195">
        <f t="shared" si="8"/>
        <v>107854</v>
      </c>
      <c r="M31" s="195">
        <f t="shared" si="8"/>
        <v>0</v>
      </c>
      <c r="N31" s="195">
        <f t="shared" si="8"/>
        <v>121296</v>
      </c>
      <c r="O31" s="195">
        <f t="shared" si="8"/>
        <v>106817</v>
      </c>
      <c r="P31" s="195">
        <f t="shared" si="8"/>
        <v>25516</v>
      </c>
      <c r="Q31" s="195">
        <f t="shared" si="8"/>
        <v>0</v>
      </c>
      <c r="R31" s="195">
        <f t="shared" si="8"/>
        <v>27172</v>
      </c>
      <c r="S31" s="195">
        <f t="shared" si="8"/>
        <v>25213</v>
      </c>
      <c r="T31" s="195">
        <f t="shared" si="8"/>
        <v>22828</v>
      </c>
      <c r="U31" s="195">
        <f t="shared" si="8"/>
        <v>0</v>
      </c>
      <c r="V31" s="195">
        <f t="shared" si="8"/>
        <v>25314</v>
      </c>
      <c r="W31" s="195">
        <f t="shared" si="8"/>
        <v>22512</v>
      </c>
      <c r="X31" s="195">
        <f t="shared" si="8"/>
        <v>28756</v>
      </c>
      <c r="Y31" s="195">
        <f t="shared" si="8"/>
        <v>0</v>
      </c>
      <c r="Z31" s="195">
        <f t="shared" si="8"/>
        <v>27542</v>
      </c>
      <c r="AA31" s="195">
        <f t="shared" si="8"/>
        <v>37615</v>
      </c>
      <c r="AB31" s="195">
        <f t="shared" si="8"/>
        <v>2962</v>
      </c>
      <c r="AC31" s="195">
        <f t="shared" si="8"/>
        <v>0</v>
      </c>
      <c r="AD31" s="195">
        <f t="shared" si="8"/>
        <v>3373</v>
      </c>
      <c r="AE31" s="195">
        <f t="shared" si="8"/>
        <v>3310</v>
      </c>
      <c r="AF31" s="195">
        <f t="shared" si="8"/>
        <v>1081</v>
      </c>
      <c r="AG31" s="195">
        <f t="shared" si="8"/>
        <v>0</v>
      </c>
      <c r="AH31" s="195">
        <f t="shared" si="8"/>
        <v>151</v>
      </c>
      <c r="AI31" s="195">
        <f t="shared" si="8"/>
        <v>651</v>
      </c>
      <c r="AJ31" s="195">
        <f t="shared" si="8"/>
        <v>600</v>
      </c>
      <c r="AK31" s="195">
        <f t="shared" si="8"/>
        <v>0</v>
      </c>
      <c r="AL31" s="195">
        <f t="shared" si="8"/>
        <v>1346</v>
      </c>
      <c r="AM31" s="195">
        <f t="shared" si="8"/>
        <v>571</v>
      </c>
      <c r="AN31" s="195">
        <f t="shared" si="8"/>
        <v>7492</v>
      </c>
      <c r="AO31" s="195">
        <f t="shared" si="8"/>
        <v>0</v>
      </c>
      <c r="AP31" s="195">
        <f t="shared" si="8"/>
        <v>15173</v>
      </c>
      <c r="AQ31" s="195">
        <f t="shared" si="8"/>
        <v>18049</v>
      </c>
      <c r="AR31" s="102">
        <f t="shared" si="2"/>
        <v>467454</v>
      </c>
      <c r="AS31" s="102">
        <f t="shared" si="2"/>
        <v>0</v>
      </c>
      <c r="AT31" s="102">
        <f t="shared" si="2"/>
        <v>521264</v>
      </c>
      <c r="AU31" s="102">
        <f t="shared" si="2"/>
        <v>501824</v>
      </c>
      <c r="AV31" s="195">
        <f t="shared" si="8"/>
        <v>1133470</v>
      </c>
      <c r="AW31" s="195">
        <f t="shared" si="8"/>
        <v>0</v>
      </c>
      <c r="AX31" s="195">
        <f t="shared" si="8"/>
        <v>1216467</v>
      </c>
      <c r="AY31" s="366">
        <f t="shared" si="8"/>
        <v>1099593</v>
      </c>
    </row>
    <row r="32" spans="2:55" s="27" customFormat="1" ht="15" customHeight="1">
      <c r="B32" s="52">
        <v>6</v>
      </c>
      <c r="C32" s="125" t="s">
        <v>236</v>
      </c>
      <c r="D32" s="136">
        <v>187187</v>
      </c>
      <c r="E32" s="102"/>
      <c r="F32" s="102">
        <v>210346</v>
      </c>
      <c r="G32" s="102">
        <v>194781</v>
      </c>
      <c r="H32" s="102">
        <v>188886</v>
      </c>
      <c r="I32" s="102"/>
      <c r="J32" s="102">
        <v>204598</v>
      </c>
      <c r="K32" s="102">
        <v>189891</v>
      </c>
      <c r="L32" s="102">
        <v>95316</v>
      </c>
      <c r="M32" s="102"/>
      <c r="N32" s="102">
        <v>104687</v>
      </c>
      <c r="O32" s="102">
        <v>89064</v>
      </c>
      <c r="P32" s="102">
        <v>22856</v>
      </c>
      <c r="Q32" s="102"/>
      <c r="R32" s="102">
        <v>23879</v>
      </c>
      <c r="S32" s="102">
        <v>22096</v>
      </c>
      <c r="T32" s="102">
        <v>14518</v>
      </c>
      <c r="U32" s="102"/>
      <c r="V32" s="102">
        <v>17291</v>
      </c>
      <c r="W32" s="102">
        <v>14422</v>
      </c>
      <c r="X32" s="102">
        <v>20582</v>
      </c>
      <c r="Y32" s="102"/>
      <c r="Z32" s="102">
        <v>20904</v>
      </c>
      <c r="AA32" s="102">
        <v>26092</v>
      </c>
      <c r="AB32" s="102">
        <v>1874</v>
      </c>
      <c r="AC32" s="102"/>
      <c r="AD32" s="102">
        <v>2326</v>
      </c>
      <c r="AE32" s="102">
        <v>2308</v>
      </c>
      <c r="AF32" s="102"/>
      <c r="AG32" s="102"/>
      <c r="AH32" s="102"/>
      <c r="AI32" s="102"/>
      <c r="AJ32" s="102"/>
      <c r="AK32" s="102"/>
      <c r="AL32" s="102"/>
      <c r="AM32" s="102"/>
      <c r="AN32" s="102">
        <v>5704</v>
      </c>
      <c r="AO32" s="102"/>
      <c r="AP32" s="102">
        <v>5260</v>
      </c>
      <c r="AQ32" s="102">
        <v>5197</v>
      </c>
      <c r="AR32" s="102">
        <f t="shared" si="2"/>
        <v>349736</v>
      </c>
      <c r="AS32" s="102">
        <f t="shared" si="2"/>
        <v>0</v>
      </c>
      <c r="AT32" s="102">
        <f t="shared" si="2"/>
        <v>378945</v>
      </c>
      <c r="AU32" s="102">
        <f t="shared" si="2"/>
        <v>349070</v>
      </c>
      <c r="AV32" s="102">
        <f t="shared" si="7"/>
        <v>536923</v>
      </c>
      <c r="AW32" s="102">
        <f t="shared" si="7"/>
        <v>0</v>
      </c>
      <c r="AX32" s="102">
        <f t="shared" si="7"/>
        <v>589291</v>
      </c>
      <c r="AY32" s="55">
        <f t="shared" si="7"/>
        <v>543851</v>
      </c>
      <c r="BA32" s="85"/>
      <c r="BB32" s="85"/>
      <c r="BC32" s="85"/>
    </row>
    <row r="33" spans="2:55" s="27" customFormat="1" ht="15" customHeight="1">
      <c r="B33" s="52">
        <v>7</v>
      </c>
      <c r="C33" s="125" t="s">
        <v>168</v>
      </c>
      <c r="D33" s="136"/>
      <c r="E33" s="102"/>
      <c r="F33" s="102"/>
      <c r="G33" s="102"/>
      <c r="H33" s="102">
        <v>0</v>
      </c>
      <c r="I33" s="102"/>
      <c r="J33" s="102">
        <v>0</v>
      </c>
      <c r="K33" s="102">
        <v>0</v>
      </c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>
        <f t="shared" si="2"/>
        <v>0</v>
      </c>
      <c r="AS33" s="102">
        <f t="shared" si="2"/>
        <v>0</v>
      </c>
      <c r="AT33" s="102">
        <f t="shared" si="2"/>
        <v>0</v>
      </c>
      <c r="AU33" s="102">
        <f t="shared" si="2"/>
        <v>0</v>
      </c>
      <c r="AV33" s="102">
        <f t="shared" si="7"/>
        <v>0</v>
      </c>
      <c r="AW33" s="102">
        <f t="shared" si="7"/>
        <v>0</v>
      </c>
      <c r="AX33" s="102">
        <f t="shared" si="7"/>
        <v>0</v>
      </c>
      <c r="AY33" s="55">
        <f t="shared" si="7"/>
        <v>0</v>
      </c>
      <c r="BA33" s="85"/>
      <c r="BB33" s="85"/>
      <c r="BC33" s="85"/>
    </row>
    <row r="34" spans="2:55" s="27" customFormat="1" ht="15" customHeight="1">
      <c r="B34" s="52">
        <v>8</v>
      </c>
      <c r="C34" s="125" t="s">
        <v>278</v>
      </c>
      <c r="D34" s="136">
        <v>66819</v>
      </c>
      <c r="E34" s="102"/>
      <c r="F34" s="102">
        <v>146634</v>
      </c>
      <c r="G34" s="102">
        <v>31977</v>
      </c>
      <c r="H34" s="102">
        <v>0</v>
      </c>
      <c r="I34" s="102"/>
      <c r="J34" s="102">
        <v>0</v>
      </c>
      <c r="K34" s="102">
        <v>0</v>
      </c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>
        <v>20</v>
      </c>
      <c r="AN34" s="102"/>
      <c r="AO34" s="102"/>
      <c r="AP34" s="102"/>
      <c r="AQ34" s="102"/>
      <c r="AR34" s="102">
        <f t="shared" si="2"/>
        <v>0</v>
      </c>
      <c r="AS34" s="102">
        <f t="shared" si="2"/>
        <v>0</v>
      </c>
      <c r="AT34" s="102">
        <f t="shared" si="2"/>
        <v>0</v>
      </c>
      <c r="AU34" s="102">
        <f t="shared" si="2"/>
        <v>20</v>
      </c>
      <c r="AV34" s="102">
        <f t="shared" si="7"/>
        <v>66819</v>
      </c>
      <c r="AW34" s="102">
        <f t="shared" si="7"/>
        <v>0</v>
      </c>
      <c r="AX34" s="102">
        <f t="shared" si="7"/>
        <v>146634</v>
      </c>
      <c r="AY34" s="55">
        <f t="shared" si="7"/>
        <v>31997</v>
      </c>
      <c r="BA34" s="85"/>
      <c r="BB34" s="85"/>
      <c r="BC34" s="85"/>
    </row>
    <row r="35" spans="2:55" s="27" customFormat="1" ht="15" customHeight="1">
      <c r="B35" s="52">
        <v>9</v>
      </c>
      <c r="C35" s="125" t="s">
        <v>1</v>
      </c>
      <c r="D35" s="136">
        <v>194339</v>
      </c>
      <c r="E35" s="102"/>
      <c r="F35" s="102">
        <v>271792</v>
      </c>
      <c r="G35" s="102">
        <v>300106</v>
      </c>
      <c r="H35" s="102">
        <v>77979</v>
      </c>
      <c r="I35" s="102"/>
      <c r="J35" s="102">
        <v>88752</v>
      </c>
      <c r="K35" s="102">
        <v>90595</v>
      </c>
      <c r="L35" s="102">
        <v>9238</v>
      </c>
      <c r="M35" s="102"/>
      <c r="N35" s="102">
        <v>12470</v>
      </c>
      <c r="O35" s="102">
        <v>13636</v>
      </c>
      <c r="P35" s="102">
        <v>2360</v>
      </c>
      <c r="Q35" s="102"/>
      <c r="R35" s="102">
        <v>3141</v>
      </c>
      <c r="S35" s="102">
        <v>3007</v>
      </c>
      <c r="T35" s="102">
        <v>8300</v>
      </c>
      <c r="U35" s="102"/>
      <c r="V35" s="102">
        <v>8016</v>
      </c>
      <c r="W35" s="102">
        <v>8090</v>
      </c>
      <c r="X35" s="102">
        <v>8174</v>
      </c>
      <c r="Y35" s="102"/>
      <c r="Z35" s="102">
        <v>6637</v>
      </c>
      <c r="AA35" s="102">
        <v>10023</v>
      </c>
      <c r="AB35" s="102">
        <v>1088</v>
      </c>
      <c r="AC35" s="102"/>
      <c r="AD35" s="102">
        <v>1047</v>
      </c>
      <c r="AE35" s="102">
        <v>1002</v>
      </c>
      <c r="AF35" s="102">
        <v>1001</v>
      </c>
      <c r="AG35" s="102"/>
      <c r="AH35" s="102">
        <v>63</v>
      </c>
      <c r="AI35" s="102">
        <v>651</v>
      </c>
      <c r="AJ35" s="102">
        <v>600</v>
      </c>
      <c r="AK35" s="102"/>
      <c r="AL35" s="102">
        <v>1346</v>
      </c>
      <c r="AM35" s="102">
        <v>551</v>
      </c>
      <c r="AN35" s="102">
        <v>1788</v>
      </c>
      <c r="AO35" s="102"/>
      <c r="AP35" s="102">
        <v>9179</v>
      </c>
      <c r="AQ35" s="102">
        <v>12163</v>
      </c>
      <c r="AR35" s="102">
        <f t="shared" si="2"/>
        <v>110528</v>
      </c>
      <c r="AS35" s="102">
        <f t="shared" si="2"/>
        <v>0</v>
      </c>
      <c r="AT35" s="102">
        <f t="shared" si="2"/>
        <v>130651</v>
      </c>
      <c r="AU35" s="102">
        <f t="shared" si="2"/>
        <v>139718</v>
      </c>
      <c r="AV35" s="102">
        <f t="shared" si="7"/>
        <v>304867</v>
      </c>
      <c r="AW35" s="102">
        <f t="shared" si="7"/>
        <v>0</v>
      </c>
      <c r="AX35" s="102">
        <f t="shared" si="7"/>
        <v>402443</v>
      </c>
      <c r="AY35" s="55">
        <f t="shared" si="7"/>
        <v>439824</v>
      </c>
      <c r="BA35" s="85"/>
      <c r="BB35" s="85"/>
      <c r="BC35" s="85"/>
    </row>
    <row r="36" spans="2:55" s="27" customFormat="1" ht="15" customHeight="1">
      <c r="B36" s="52">
        <v>10</v>
      </c>
      <c r="C36" s="125" t="s">
        <v>46</v>
      </c>
      <c r="D36" s="136">
        <v>9160</v>
      </c>
      <c r="E36" s="102"/>
      <c r="F36" s="102">
        <v>25621</v>
      </c>
      <c r="G36" s="102">
        <v>7800</v>
      </c>
      <c r="H36" s="102">
        <v>0</v>
      </c>
      <c r="I36" s="102"/>
      <c r="J36" s="102">
        <v>56</v>
      </c>
      <c r="K36" s="102">
        <v>0</v>
      </c>
      <c r="L36" s="102"/>
      <c r="M36" s="102"/>
      <c r="N36" s="102">
        <v>1</v>
      </c>
      <c r="O36" s="102"/>
      <c r="P36" s="102">
        <v>300</v>
      </c>
      <c r="Q36" s="102"/>
      <c r="R36" s="102">
        <v>152</v>
      </c>
      <c r="S36" s="102">
        <v>110</v>
      </c>
      <c r="T36" s="102">
        <v>10</v>
      </c>
      <c r="U36" s="102"/>
      <c r="V36" s="102">
        <v>7</v>
      </c>
      <c r="W36" s="102"/>
      <c r="X36" s="102"/>
      <c r="Y36" s="102"/>
      <c r="Z36" s="102">
        <v>1</v>
      </c>
      <c r="AA36" s="102"/>
      <c r="AB36" s="102"/>
      <c r="AC36" s="102"/>
      <c r="AD36" s="102"/>
      <c r="AE36" s="102"/>
      <c r="AF36" s="102">
        <v>80</v>
      </c>
      <c r="AG36" s="102"/>
      <c r="AH36" s="102">
        <v>88</v>
      </c>
      <c r="AI36" s="102"/>
      <c r="AJ36" s="102"/>
      <c r="AK36" s="102"/>
      <c r="AL36" s="102"/>
      <c r="AM36" s="102"/>
      <c r="AN36" s="102"/>
      <c r="AO36" s="102"/>
      <c r="AP36" s="102">
        <v>734</v>
      </c>
      <c r="AQ36" s="102">
        <v>689</v>
      </c>
      <c r="AR36" s="102">
        <f t="shared" si="2"/>
        <v>390</v>
      </c>
      <c r="AS36" s="102">
        <f t="shared" si="2"/>
        <v>0</v>
      </c>
      <c r="AT36" s="102">
        <f t="shared" si="2"/>
        <v>1039</v>
      </c>
      <c r="AU36" s="102">
        <f t="shared" si="2"/>
        <v>799</v>
      </c>
      <c r="AV36" s="102">
        <f t="shared" si="7"/>
        <v>9550</v>
      </c>
      <c r="AW36" s="102">
        <f t="shared" si="7"/>
        <v>0</v>
      </c>
      <c r="AX36" s="102">
        <f t="shared" si="7"/>
        <v>26660</v>
      </c>
      <c r="AY36" s="55">
        <f t="shared" si="7"/>
        <v>8599</v>
      </c>
      <c r="BA36" s="85"/>
      <c r="BB36" s="85"/>
      <c r="BC36" s="85"/>
    </row>
    <row r="37" spans="2:55" s="27" customFormat="1" ht="15" customHeight="1">
      <c r="B37" s="52">
        <v>11</v>
      </c>
      <c r="C37" s="125" t="s">
        <v>181</v>
      </c>
      <c r="D37" s="136">
        <v>22031</v>
      </c>
      <c r="E37" s="102"/>
      <c r="F37" s="102">
        <v>39712</v>
      </c>
      <c r="G37" s="102">
        <v>19060</v>
      </c>
      <c r="H37" s="102">
        <v>0</v>
      </c>
      <c r="I37" s="102"/>
      <c r="J37" s="102">
        <v>0</v>
      </c>
      <c r="K37" s="102">
        <v>0</v>
      </c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>
        <f t="shared" si="2"/>
        <v>0</v>
      </c>
      <c r="AS37" s="102">
        <f t="shared" si="2"/>
        <v>0</v>
      </c>
      <c r="AT37" s="102">
        <f t="shared" si="2"/>
        <v>0</v>
      </c>
      <c r="AU37" s="102">
        <f t="shared" si="2"/>
        <v>0</v>
      </c>
      <c r="AV37" s="102">
        <f t="shared" si="7"/>
        <v>22031</v>
      </c>
      <c r="AW37" s="102">
        <f t="shared" si="7"/>
        <v>0</v>
      </c>
      <c r="AX37" s="102">
        <f t="shared" si="7"/>
        <v>39712</v>
      </c>
      <c r="AY37" s="55">
        <f t="shared" si="7"/>
        <v>19060</v>
      </c>
      <c r="BA37" s="85"/>
      <c r="BB37" s="85"/>
      <c r="BC37" s="85"/>
    </row>
    <row r="38" spans="2:55" s="27" customFormat="1" ht="15" customHeight="1">
      <c r="B38" s="52">
        <v>12</v>
      </c>
      <c r="C38" s="125" t="s">
        <v>74</v>
      </c>
      <c r="D38" s="136"/>
      <c r="E38" s="102"/>
      <c r="F38" s="102"/>
      <c r="G38" s="102"/>
      <c r="H38" s="102">
        <v>3500</v>
      </c>
      <c r="I38" s="102"/>
      <c r="J38" s="102">
        <v>6491</v>
      </c>
      <c r="K38" s="102">
        <v>6600</v>
      </c>
      <c r="L38" s="102">
        <v>3300</v>
      </c>
      <c r="M38" s="102"/>
      <c r="N38" s="102">
        <v>4138</v>
      </c>
      <c r="O38" s="102">
        <v>4117</v>
      </c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>
        <v>1500</v>
      </c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>
        <f t="shared" si="2"/>
        <v>6800</v>
      </c>
      <c r="AS38" s="102">
        <f t="shared" si="2"/>
        <v>0</v>
      </c>
      <c r="AT38" s="102">
        <f t="shared" si="2"/>
        <v>10629</v>
      </c>
      <c r="AU38" s="102">
        <f t="shared" si="2"/>
        <v>12217</v>
      </c>
      <c r="AV38" s="102">
        <f t="shared" si="7"/>
        <v>6800</v>
      </c>
      <c r="AW38" s="102">
        <f t="shared" si="7"/>
        <v>0</v>
      </c>
      <c r="AX38" s="102">
        <f t="shared" si="7"/>
        <v>10629</v>
      </c>
      <c r="AY38" s="55">
        <f t="shared" si="7"/>
        <v>12217</v>
      </c>
      <c r="BA38" s="85"/>
      <c r="BB38" s="85"/>
      <c r="BC38" s="85"/>
    </row>
    <row r="39" spans="2:51" s="122" customFormat="1" ht="15" customHeight="1">
      <c r="B39" s="119" t="s">
        <v>76</v>
      </c>
      <c r="C39" s="358" t="s">
        <v>161</v>
      </c>
      <c r="D39" s="162">
        <v>600</v>
      </c>
      <c r="E39" s="120"/>
      <c r="F39" s="120">
        <v>1098</v>
      </c>
      <c r="G39" s="120">
        <v>1400</v>
      </c>
      <c r="H39" s="120">
        <v>0</v>
      </c>
      <c r="I39" s="120"/>
      <c r="J39" s="120">
        <v>0</v>
      </c>
      <c r="K39" s="120">
        <v>0</v>
      </c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02">
        <f t="shared" si="2"/>
        <v>0</v>
      </c>
      <c r="AS39" s="102">
        <f t="shared" si="2"/>
        <v>0</v>
      </c>
      <c r="AT39" s="102">
        <f t="shared" si="2"/>
        <v>0</v>
      </c>
      <c r="AU39" s="102">
        <f t="shared" si="2"/>
        <v>0</v>
      </c>
      <c r="AV39" s="102">
        <f t="shared" si="7"/>
        <v>600</v>
      </c>
      <c r="AW39" s="102">
        <f t="shared" si="7"/>
        <v>0</v>
      </c>
      <c r="AX39" s="102">
        <f t="shared" si="7"/>
        <v>1098</v>
      </c>
      <c r="AY39" s="55">
        <f t="shared" si="7"/>
        <v>1400</v>
      </c>
    </row>
    <row r="40" spans="2:51" s="122" customFormat="1" ht="15" customHeight="1">
      <c r="B40" s="119" t="s">
        <v>77</v>
      </c>
      <c r="C40" s="357" t="s">
        <v>225</v>
      </c>
      <c r="D40" s="162">
        <v>185880</v>
      </c>
      <c r="E40" s="120"/>
      <c r="F40" s="120"/>
      <c r="G40" s="120">
        <v>42645</v>
      </c>
      <c r="H40" s="120">
        <v>0</v>
      </c>
      <c r="I40" s="120"/>
      <c r="J40" s="120">
        <v>0</v>
      </c>
      <c r="K40" s="120">
        <v>0</v>
      </c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02">
        <f t="shared" si="2"/>
        <v>0</v>
      </c>
      <c r="AS40" s="102">
        <f t="shared" si="2"/>
        <v>0</v>
      </c>
      <c r="AT40" s="102">
        <f t="shared" si="2"/>
        <v>0</v>
      </c>
      <c r="AU40" s="102">
        <f t="shared" si="2"/>
        <v>0</v>
      </c>
      <c r="AV40" s="102">
        <f t="shared" si="7"/>
        <v>185880</v>
      </c>
      <c r="AW40" s="102">
        <f t="shared" si="7"/>
        <v>0</v>
      </c>
      <c r="AX40" s="102">
        <f t="shared" si="7"/>
        <v>0</v>
      </c>
      <c r="AY40" s="55">
        <f t="shared" si="7"/>
        <v>42645</v>
      </c>
    </row>
    <row r="41" spans="2:51" s="147" customFormat="1" ht="15" customHeight="1">
      <c r="B41" s="119">
        <v>13</v>
      </c>
      <c r="C41" s="359" t="s">
        <v>242</v>
      </c>
      <c r="D41" s="162"/>
      <c r="E41" s="120"/>
      <c r="F41" s="120"/>
      <c r="G41" s="120"/>
      <c r="H41" s="120">
        <v>0</v>
      </c>
      <c r="I41" s="120"/>
      <c r="J41" s="120">
        <v>0</v>
      </c>
      <c r="K41" s="120">
        <v>0</v>
      </c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02">
        <f t="shared" si="2"/>
        <v>0</v>
      </c>
      <c r="AS41" s="102">
        <f t="shared" si="2"/>
        <v>0</v>
      </c>
      <c r="AT41" s="102">
        <f t="shared" si="2"/>
        <v>0</v>
      </c>
      <c r="AU41" s="102">
        <f t="shared" si="2"/>
        <v>0</v>
      </c>
      <c r="AV41" s="102">
        <f t="shared" si="7"/>
        <v>0</v>
      </c>
      <c r="AW41" s="102">
        <f t="shared" si="7"/>
        <v>0</v>
      </c>
      <c r="AX41" s="102">
        <f t="shared" si="7"/>
        <v>0</v>
      </c>
      <c r="AY41" s="55">
        <f t="shared" si="7"/>
        <v>0</v>
      </c>
    </row>
    <row r="42" spans="2:55" s="43" customFormat="1" ht="18" customHeight="1">
      <c r="B42" s="42"/>
      <c r="C42" s="206" t="s">
        <v>213</v>
      </c>
      <c r="D42" s="135">
        <f>D26+D31</f>
        <v>1615385</v>
      </c>
      <c r="E42" s="105">
        <f aca="true" t="shared" si="9" ref="E42:AY42">E26+E31</f>
        <v>0</v>
      </c>
      <c r="F42" s="105">
        <f t="shared" si="9"/>
        <v>1647592</v>
      </c>
      <c r="G42" s="105">
        <f t="shared" si="9"/>
        <v>658025</v>
      </c>
      <c r="H42" s="105">
        <f t="shared" si="9"/>
        <v>270365</v>
      </c>
      <c r="I42" s="105">
        <f t="shared" si="9"/>
        <v>0</v>
      </c>
      <c r="J42" s="105">
        <f t="shared" si="9"/>
        <v>304067</v>
      </c>
      <c r="K42" s="105">
        <f t="shared" si="9"/>
        <v>287086</v>
      </c>
      <c r="L42" s="105">
        <f t="shared" si="9"/>
        <v>107854</v>
      </c>
      <c r="M42" s="105">
        <f t="shared" si="9"/>
        <v>0</v>
      </c>
      <c r="N42" s="105">
        <f t="shared" si="9"/>
        <v>122307</v>
      </c>
      <c r="O42" s="105">
        <f t="shared" si="9"/>
        <v>106817</v>
      </c>
      <c r="P42" s="105">
        <f t="shared" si="9"/>
        <v>25516</v>
      </c>
      <c r="Q42" s="105">
        <f t="shared" si="9"/>
        <v>0</v>
      </c>
      <c r="R42" s="105">
        <f t="shared" si="9"/>
        <v>27403</v>
      </c>
      <c r="S42" s="105">
        <f t="shared" si="9"/>
        <v>25213</v>
      </c>
      <c r="T42" s="105">
        <f t="shared" si="9"/>
        <v>22828</v>
      </c>
      <c r="U42" s="105">
        <f t="shared" si="9"/>
        <v>0</v>
      </c>
      <c r="V42" s="105">
        <f t="shared" si="9"/>
        <v>25735</v>
      </c>
      <c r="W42" s="105">
        <f t="shared" si="9"/>
        <v>22512</v>
      </c>
      <c r="X42" s="105">
        <f t="shared" si="9"/>
        <v>28756</v>
      </c>
      <c r="Y42" s="105">
        <f t="shared" si="9"/>
        <v>0</v>
      </c>
      <c r="Z42" s="105">
        <f t="shared" si="9"/>
        <v>27768</v>
      </c>
      <c r="AA42" s="105">
        <f t="shared" si="9"/>
        <v>37615</v>
      </c>
      <c r="AB42" s="105">
        <f t="shared" si="9"/>
        <v>2962</v>
      </c>
      <c r="AC42" s="105">
        <f t="shared" si="9"/>
        <v>0</v>
      </c>
      <c r="AD42" s="105">
        <f t="shared" si="9"/>
        <v>3373</v>
      </c>
      <c r="AE42" s="105">
        <f t="shared" si="9"/>
        <v>3310</v>
      </c>
      <c r="AF42" s="105">
        <f t="shared" si="9"/>
        <v>1813</v>
      </c>
      <c r="AG42" s="105">
        <f t="shared" si="9"/>
        <v>0</v>
      </c>
      <c r="AH42" s="105">
        <f t="shared" si="9"/>
        <v>985</v>
      </c>
      <c r="AI42" s="105">
        <f t="shared" si="9"/>
        <v>651</v>
      </c>
      <c r="AJ42" s="105">
        <f t="shared" si="9"/>
        <v>640</v>
      </c>
      <c r="AK42" s="105">
        <f t="shared" si="9"/>
        <v>0</v>
      </c>
      <c r="AL42" s="105">
        <f t="shared" si="9"/>
        <v>1346</v>
      </c>
      <c r="AM42" s="105">
        <f t="shared" si="9"/>
        <v>571</v>
      </c>
      <c r="AN42" s="105">
        <f t="shared" si="9"/>
        <v>22992</v>
      </c>
      <c r="AO42" s="105">
        <f t="shared" si="9"/>
        <v>0</v>
      </c>
      <c r="AP42" s="105">
        <f t="shared" si="9"/>
        <v>18793</v>
      </c>
      <c r="AQ42" s="105">
        <f t="shared" si="9"/>
        <v>27489</v>
      </c>
      <c r="AR42" s="102">
        <f t="shared" si="2"/>
        <v>483726</v>
      </c>
      <c r="AS42" s="102">
        <f t="shared" si="2"/>
        <v>0</v>
      </c>
      <c r="AT42" s="102">
        <f t="shared" si="2"/>
        <v>531777</v>
      </c>
      <c r="AU42" s="102">
        <f t="shared" si="2"/>
        <v>511264</v>
      </c>
      <c r="AV42" s="105">
        <f t="shared" si="9"/>
        <v>2099111</v>
      </c>
      <c r="AW42" s="105">
        <f t="shared" si="9"/>
        <v>0</v>
      </c>
      <c r="AX42" s="105">
        <f t="shared" si="9"/>
        <v>2179369</v>
      </c>
      <c r="AY42" s="44">
        <f t="shared" si="9"/>
        <v>1169289</v>
      </c>
      <c r="BA42" s="101"/>
      <c r="BB42" s="101"/>
      <c r="BC42" s="101"/>
    </row>
    <row r="43" spans="2:51" s="122" customFormat="1" ht="15" customHeight="1">
      <c r="B43" s="119" t="s">
        <v>78</v>
      </c>
      <c r="C43" s="212" t="s">
        <v>150</v>
      </c>
      <c r="D43" s="162">
        <v>0</v>
      </c>
      <c r="E43" s="120"/>
      <c r="F43" s="120"/>
      <c r="G43" s="120"/>
      <c r="H43" s="120">
        <v>0</v>
      </c>
      <c r="I43" s="120"/>
      <c r="J43" s="120">
        <v>0</v>
      </c>
      <c r="K43" s="120">
        <v>0</v>
      </c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02">
        <f t="shared" si="2"/>
        <v>0</v>
      </c>
      <c r="AS43" s="102">
        <f t="shared" si="2"/>
        <v>0</v>
      </c>
      <c r="AT43" s="102">
        <f t="shared" si="2"/>
        <v>0</v>
      </c>
      <c r="AU43" s="102">
        <f t="shared" si="2"/>
        <v>0</v>
      </c>
      <c r="AV43" s="102">
        <f t="shared" si="7"/>
        <v>0</v>
      </c>
      <c r="AW43" s="102">
        <f t="shared" si="7"/>
        <v>0</v>
      </c>
      <c r="AX43" s="102">
        <f t="shared" si="7"/>
        <v>0</v>
      </c>
      <c r="AY43" s="55">
        <f t="shared" si="7"/>
        <v>0</v>
      </c>
    </row>
    <row r="44" spans="2:51" s="122" customFormat="1" ht="15" customHeight="1">
      <c r="B44" s="52" t="s">
        <v>80</v>
      </c>
      <c r="C44" s="212" t="s">
        <v>151</v>
      </c>
      <c r="D44" s="162">
        <v>0</v>
      </c>
      <c r="E44" s="120"/>
      <c r="F44" s="120"/>
      <c r="G44" s="120"/>
      <c r="H44" s="120">
        <v>0</v>
      </c>
      <c r="I44" s="120"/>
      <c r="J44" s="120">
        <v>0</v>
      </c>
      <c r="K44" s="120">
        <v>0</v>
      </c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02">
        <f t="shared" si="2"/>
        <v>0</v>
      </c>
      <c r="AS44" s="102">
        <f t="shared" si="2"/>
        <v>0</v>
      </c>
      <c r="AT44" s="102">
        <f t="shared" si="2"/>
        <v>0</v>
      </c>
      <c r="AU44" s="102">
        <f t="shared" si="2"/>
        <v>0</v>
      </c>
      <c r="AV44" s="102">
        <f t="shared" si="7"/>
        <v>0</v>
      </c>
      <c r="AW44" s="102">
        <f t="shared" si="7"/>
        <v>0</v>
      </c>
      <c r="AX44" s="102">
        <f t="shared" si="7"/>
        <v>0</v>
      </c>
      <c r="AY44" s="55">
        <f t="shared" si="7"/>
        <v>0</v>
      </c>
    </row>
    <row r="45" spans="2:51" s="23" customFormat="1" ht="15" customHeight="1">
      <c r="B45" s="42"/>
      <c r="C45" s="206" t="s">
        <v>211</v>
      </c>
      <c r="D45" s="137">
        <f>SUM(D43:D44)</f>
        <v>0</v>
      </c>
      <c r="E45" s="103">
        <f>SUM(E43:E44)</f>
        <v>0</v>
      </c>
      <c r="F45" s="103">
        <f>SUM(F43:F44)</f>
        <v>0</v>
      </c>
      <c r="G45" s="103">
        <f>SUM(G43:G44)</f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3"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2">
        <f t="shared" si="2"/>
        <v>0</v>
      </c>
      <c r="AS45" s="102">
        <f t="shared" si="2"/>
        <v>0</v>
      </c>
      <c r="AT45" s="102">
        <f t="shared" si="2"/>
        <v>0</v>
      </c>
      <c r="AU45" s="102">
        <f t="shared" si="2"/>
        <v>0</v>
      </c>
      <c r="AV45" s="103">
        <v>0</v>
      </c>
      <c r="AW45" s="103">
        <v>0</v>
      </c>
      <c r="AX45" s="103">
        <v>0</v>
      </c>
      <c r="AY45" s="45">
        <v>0</v>
      </c>
    </row>
    <row r="46" spans="2:51" s="122" customFormat="1" ht="15" customHeight="1">
      <c r="B46" s="119" t="s">
        <v>172</v>
      </c>
      <c r="C46" s="212" t="s">
        <v>147</v>
      </c>
      <c r="D46" s="162">
        <v>0</v>
      </c>
      <c r="E46" s="120"/>
      <c r="F46" s="120"/>
      <c r="G46" s="120"/>
      <c r="H46" s="120">
        <v>0</v>
      </c>
      <c r="I46" s="120"/>
      <c r="J46" s="120">
        <v>0</v>
      </c>
      <c r="K46" s="120">
        <v>0</v>
      </c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02">
        <f t="shared" si="2"/>
        <v>0</v>
      </c>
      <c r="AS46" s="102">
        <f t="shared" si="2"/>
        <v>0</v>
      </c>
      <c r="AT46" s="102">
        <f t="shared" si="2"/>
        <v>0</v>
      </c>
      <c r="AU46" s="102">
        <f t="shared" si="2"/>
        <v>0</v>
      </c>
      <c r="AV46" s="102">
        <f t="shared" si="7"/>
        <v>0</v>
      </c>
      <c r="AW46" s="102">
        <f t="shared" si="7"/>
        <v>0</v>
      </c>
      <c r="AX46" s="102">
        <f t="shared" si="7"/>
        <v>0</v>
      </c>
      <c r="AY46" s="55">
        <f t="shared" si="7"/>
        <v>0</v>
      </c>
    </row>
    <row r="47" spans="2:51" s="43" customFormat="1" ht="15" customHeight="1" thickBot="1">
      <c r="B47" s="77"/>
      <c r="C47" s="356" t="s">
        <v>180</v>
      </c>
      <c r="D47" s="163">
        <f>D42+D45</f>
        <v>1615385</v>
      </c>
      <c r="E47" s="171">
        <f aca="true" t="shared" si="10" ref="E47:AY47">E42+E45</f>
        <v>0</v>
      </c>
      <c r="F47" s="171">
        <f t="shared" si="10"/>
        <v>1647592</v>
      </c>
      <c r="G47" s="171">
        <f t="shared" si="10"/>
        <v>658025</v>
      </c>
      <c r="H47" s="171">
        <f t="shared" si="10"/>
        <v>270365</v>
      </c>
      <c r="I47" s="171">
        <f t="shared" si="10"/>
        <v>0</v>
      </c>
      <c r="J47" s="171">
        <f t="shared" si="10"/>
        <v>304067</v>
      </c>
      <c r="K47" s="171">
        <f t="shared" si="10"/>
        <v>287086</v>
      </c>
      <c r="L47" s="171">
        <f t="shared" si="10"/>
        <v>107854</v>
      </c>
      <c r="M47" s="171">
        <f t="shared" si="10"/>
        <v>0</v>
      </c>
      <c r="N47" s="171">
        <f t="shared" si="10"/>
        <v>122307</v>
      </c>
      <c r="O47" s="171">
        <f t="shared" si="10"/>
        <v>106817</v>
      </c>
      <c r="P47" s="171">
        <f t="shared" si="10"/>
        <v>25516</v>
      </c>
      <c r="Q47" s="171">
        <f t="shared" si="10"/>
        <v>0</v>
      </c>
      <c r="R47" s="171">
        <f t="shared" si="10"/>
        <v>27403</v>
      </c>
      <c r="S47" s="171">
        <f t="shared" si="10"/>
        <v>25213</v>
      </c>
      <c r="T47" s="171">
        <f t="shared" si="10"/>
        <v>22828</v>
      </c>
      <c r="U47" s="171">
        <f t="shared" si="10"/>
        <v>0</v>
      </c>
      <c r="V47" s="171">
        <f t="shared" si="10"/>
        <v>25735</v>
      </c>
      <c r="W47" s="171">
        <f t="shared" si="10"/>
        <v>22512</v>
      </c>
      <c r="X47" s="171">
        <f t="shared" si="10"/>
        <v>28756</v>
      </c>
      <c r="Y47" s="171">
        <f t="shared" si="10"/>
        <v>0</v>
      </c>
      <c r="Z47" s="171">
        <f t="shared" si="10"/>
        <v>27768</v>
      </c>
      <c r="AA47" s="171">
        <f t="shared" si="10"/>
        <v>37615</v>
      </c>
      <c r="AB47" s="171">
        <f t="shared" si="10"/>
        <v>2962</v>
      </c>
      <c r="AC47" s="171">
        <f t="shared" si="10"/>
        <v>0</v>
      </c>
      <c r="AD47" s="171">
        <f t="shared" si="10"/>
        <v>3373</v>
      </c>
      <c r="AE47" s="171">
        <f t="shared" si="10"/>
        <v>3310</v>
      </c>
      <c r="AF47" s="171">
        <f t="shared" si="10"/>
        <v>1813</v>
      </c>
      <c r="AG47" s="171">
        <f t="shared" si="10"/>
        <v>0</v>
      </c>
      <c r="AH47" s="171">
        <f t="shared" si="10"/>
        <v>985</v>
      </c>
      <c r="AI47" s="171">
        <f t="shared" si="10"/>
        <v>651</v>
      </c>
      <c r="AJ47" s="171">
        <f t="shared" si="10"/>
        <v>640</v>
      </c>
      <c r="AK47" s="171">
        <f t="shared" si="10"/>
        <v>0</v>
      </c>
      <c r="AL47" s="171">
        <f t="shared" si="10"/>
        <v>1346</v>
      </c>
      <c r="AM47" s="171">
        <f t="shared" si="10"/>
        <v>571</v>
      </c>
      <c r="AN47" s="171">
        <f t="shared" si="10"/>
        <v>22992</v>
      </c>
      <c r="AO47" s="171">
        <f t="shared" si="10"/>
        <v>0</v>
      </c>
      <c r="AP47" s="171">
        <f t="shared" si="10"/>
        <v>18793</v>
      </c>
      <c r="AQ47" s="171">
        <f t="shared" si="10"/>
        <v>27489</v>
      </c>
      <c r="AR47" s="102">
        <f t="shared" si="2"/>
        <v>483726</v>
      </c>
      <c r="AS47" s="102">
        <f t="shared" si="2"/>
        <v>0</v>
      </c>
      <c r="AT47" s="102">
        <f t="shared" si="2"/>
        <v>531777</v>
      </c>
      <c r="AU47" s="102">
        <f t="shared" si="2"/>
        <v>511264</v>
      </c>
      <c r="AV47" s="171">
        <f t="shared" si="10"/>
        <v>2099111</v>
      </c>
      <c r="AW47" s="171">
        <f t="shared" si="10"/>
        <v>0</v>
      </c>
      <c r="AX47" s="171">
        <f t="shared" si="10"/>
        <v>2179369</v>
      </c>
      <c r="AY47" s="325">
        <f t="shared" si="10"/>
        <v>1169289</v>
      </c>
    </row>
  </sheetData>
  <sheetProtection/>
  <mergeCells count="39">
    <mergeCell ref="X5:AA5"/>
    <mergeCell ref="AB5:AE5"/>
    <mergeCell ref="T5:W5"/>
    <mergeCell ref="AR5:AU5"/>
    <mergeCell ref="AR6:AT6"/>
    <mergeCell ref="AU6:AU7"/>
    <mergeCell ref="AN5:AQ5"/>
    <mergeCell ref="AY6:AY7"/>
    <mergeCell ref="AM6:AM7"/>
    <mergeCell ref="AN6:AP6"/>
    <mergeCell ref="AQ6:AQ7"/>
    <mergeCell ref="AV6:AX6"/>
    <mergeCell ref="AJ6:AL6"/>
    <mergeCell ref="AV5:AY5"/>
    <mergeCell ref="X6:Z6"/>
    <mergeCell ref="D6:F6"/>
    <mergeCell ref="G6:G7"/>
    <mergeCell ref="AA6:AA7"/>
    <mergeCell ref="AI6:AI7"/>
    <mergeCell ref="P6:R6"/>
    <mergeCell ref="S6:S7"/>
    <mergeCell ref="T6:V6"/>
    <mergeCell ref="W6:W7"/>
    <mergeCell ref="AJ5:AM5"/>
    <mergeCell ref="L5:O5"/>
    <mergeCell ref="H5:K5"/>
    <mergeCell ref="AF5:AI5"/>
    <mergeCell ref="AB6:AD6"/>
    <mergeCell ref="AE6:AE7"/>
    <mergeCell ref="P5:S5"/>
    <mergeCell ref="AF6:AH6"/>
    <mergeCell ref="L6:N6"/>
    <mergeCell ref="O6:O7"/>
    <mergeCell ref="D5:G5"/>
    <mergeCell ref="B4:C4"/>
    <mergeCell ref="B5:B7"/>
    <mergeCell ref="C5:C7"/>
    <mergeCell ref="H6:J6"/>
    <mergeCell ref="K6:K7"/>
  </mergeCells>
  <printOptions horizontalCentered="1"/>
  <pageMargins left="0.1968503937007874" right="0.1968503937007874" top="1.1811023622047245" bottom="0.3937007874015748" header="0.3937007874015748" footer="0"/>
  <pageSetup firstPageNumber="7" useFirstPageNumber="1" horizontalDpi="300" verticalDpi="300" orientation="portrait" paperSize="9" r:id="rId1"/>
  <headerFooter alignWithMargins="0">
    <oddHeader>&amp;L
&amp;"Times New Roman CE,Félkövér"&amp;12Dunavarsány Város Önkormányzata&amp;"Times New Roman CE,Normál"&amp;10
&amp;"Times New Roman CE,Félkövér"&amp;12 2009. évi költségvetése&amp;R&amp;12&amp;P./36.sz. oldal 
&amp;"Times New Roman CE,Félkövér"I./6.sz. melléklet</oddHeader>
  </headerFooter>
  <colBreaks count="2" manualBreakCount="2">
    <brk id="31" min="3" max="46" man="1"/>
    <brk id="39" min="3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BH92"/>
  <sheetViews>
    <sheetView zoomScalePageLayoutView="0" workbookViewId="0" topLeftCell="A1">
      <selection activeCell="G3" sqref="G3"/>
    </sheetView>
  </sheetViews>
  <sheetFormatPr defaultColWidth="12.00390625" defaultRowHeight="12.75"/>
  <cols>
    <col min="1" max="1" width="10.625" style="3" customWidth="1"/>
    <col min="2" max="2" width="5.875" style="12" customWidth="1"/>
    <col min="3" max="3" width="48.875" style="3" customWidth="1"/>
    <col min="4" max="4" width="11.875" style="3" customWidth="1"/>
    <col min="5" max="5" width="11.875" style="3" hidden="1" customWidth="1"/>
    <col min="6" max="7" width="11.875" style="3" customWidth="1"/>
    <col min="8" max="58" width="9.375" style="0" customWidth="1"/>
    <col min="59" max="16384" width="12.00390625" style="3" customWidth="1"/>
  </cols>
  <sheetData>
    <row r="3" spans="4:7" ht="15.75">
      <c r="D3" s="18"/>
      <c r="E3" s="18"/>
      <c r="F3" s="18"/>
      <c r="G3" s="18"/>
    </row>
    <row r="4" spans="2:7" s="1" customFormat="1" ht="46.5" customHeight="1" thickBot="1">
      <c r="B4" s="490" t="s">
        <v>327</v>
      </c>
      <c r="C4" s="490"/>
      <c r="D4" s="25"/>
      <c r="E4" s="25"/>
      <c r="F4" s="25"/>
      <c r="G4" s="25" t="s">
        <v>349</v>
      </c>
    </row>
    <row r="5" spans="2:7" s="15" customFormat="1" ht="24" customHeight="1">
      <c r="B5" s="449" t="s">
        <v>18</v>
      </c>
      <c r="C5" s="457" t="s">
        <v>79</v>
      </c>
      <c r="D5" s="454" t="s">
        <v>414</v>
      </c>
      <c r="E5" s="455"/>
      <c r="F5" s="456"/>
      <c r="G5" s="447" t="s">
        <v>415</v>
      </c>
    </row>
    <row r="6" spans="2:7" s="26" customFormat="1" ht="28.5" customHeight="1" thickBot="1">
      <c r="B6" s="450"/>
      <c r="C6" s="452"/>
      <c r="D6" s="107" t="s">
        <v>113</v>
      </c>
      <c r="E6" s="107"/>
      <c r="F6" s="107" t="s">
        <v>350</v>
      </c>
      <c r="G6" s="448"/>
    </row>
    <row r="7" spans="2:7" s="75" customFormat="1" ht="11.25">
      <c r="B7" s="352"/>
      <c r="C7" s="367"/>
      <c r="D7" s="327"/>
      <c r="E7" s="327"/>
      <c r="F7" s="327"/>
      <c r="G7" s="328"/>
    </row>
    <row r="8" spans="2:7" s="35" customFormat="1" ht="15" customHeight="1">
      <c r="B8" s="36"/>
      <c r="C8" s="260" t="s">
        <v>2</v>
      </c>
      <c r="D8" s="103">
        <f>D9+D12+D18+D20+D23</f>
        <v>174836</v>
      </c>
      <c r="E8" s="103">
        <f>E9+E12+E18+E20+E23</f>
        <v>0</v>
      </c>
      <c r="F8" s="103">
        <f>F9+F12+F18+F20+F23</f>
        <v>151716</v>
      </c>
      <c r="G8" s="45">
        <f>G9+G12+G18+G20+G23</f>
        <v>163893</v>
      </c>
    </row>
    <row r="9" spans="2:7" s="139" customFormat="1" ht="15" customHeight="1">
      <c r="B9" s="141">
        <v>1</v>
      </c>
      <c r="C9" s="264" t="s">
        <v>185</v>
      </c>
      <c r="D9" s="331">
        <f>SUM(D10:D11)</f>
        <v>600</v>
      </c>
      <c r="E9" s="331">
        <f>SUM(E10:E11)</f>
        <v>0</v>
      </c>
      <c r="F9" s="331">
        <f>SUM(F10:F11)</f>
        <v>3513</v>
      </c>
      <c r="G9" s="368">
        <f>SUM(G10:G11)</f>
        <v>3700</v>
      </c>
    </row>
    <row r="10" spans="2:7" ht="15" customHeight="1">
      <c r="B10" s="138"/>
      <c r="C10" s="265" t="s">
        <v>123</v>
      </c>
      <c r="D10" s="4">
        <v>500</v>
      </c>
      <c r="E10" s="4"/>
      <c r="F10" s="4">
        <v>728</v>
      </c>
      <c r="G10" s="38">
        <v>700</v>
      </c>
    </row>
    <row r="11" spans="2:7" ht="15" customHeight="1">
      <c r="B11" s="138"/>
      <c r="C11" s="265" t="s">
        <v>386</v>
      </c>
      <c r="D11" s="4">
        <v>100</v>
      </c>
      <c r="E11" s="4"/>
      <c r="F11" s="4">
        <v>2785</v>
      </c>
      <c r="G11" s="38">
        <v>3000</v>
      </c>
    </row>
    <row r="12" spans="2:7" s="139" customFormat="1" ht="15" customHeight="1">
      <c r="B12" s="141">
        <v>2</v>
      </c>
      <c r="C12" s="264" t="s">
        <v>186</v>
      </c>
      <c r="D12" s="331">
        <f>SUM(D13:D17)</f>
        <v>27460</v>
      </c>
      <c r="E12" s="331">
        <f>SUM(E13:E17)</f>
        <v>0</v>
      </c>
      <c r="F12" s="331">
        <f>SUM(F13:F17)</f>
        <v>17786</v>
      </c>
      <c r="G12" s="368">
        <f>SUM(G13:G17)</f>
        <v>11183</v>
      </c>
    </row>
    <row r="13" spans="2:7" ht="15" customHeight="1">
      <c r="B13" s="138"/>
      <c r="C13" s="265" t="s">
        <v>124</v>
      </c>
      <c r="D13" s="4">
        <v>460</v>
      </c>
      <c r="E13" s="4"/>
      <c r="F13" s="4">
        <v>17</v>
      </c>
      <c r="G13" s="38">
        <v>100</v>
      </c>
    </row>
    <row r="14" spans="2:7" ht="15" customHeight="1">
      <c r="B14" s="138"/>
      <c r="C14" s="265" t="s">
        <v>125</v>
      </c>
      <c r="D14" s="4">
        <v>20300</v>
      </c>
      <c r="E14" s="4"/>
      <c r="F14" s="4">
        <v>14451</v>
      </c>
      <c r="G14" s="38">
        <v>8083</v>
      </c>
    </row>
    <row r="15" spans="2:7" ht="15" customHeight="1">
      <c r="B15" s="138"/>
      <c r="C15" s="265" t="s">
        <v>187</v>
      </c>
      <c r="D15" s="4">
        <v>2500</v>
      </c>
      <c r="E15" s="4"/>
      <c r="F15" s="4">
        <v>3289</v>
      </c>
      <c r="G15" s="38">
        <v>3000</v>
      </c>
    </row>
    <row r="16" spans="2:7" ht="15" customHeight="1">
      <c r="B16" s="138"/>
      <c r="C16" s="265" t="s">
        <v>126</v>
      </c>
      <c r="D16" s="4">
        <v>500</v>
      </c>
      <c r="E16" s="4"/>
      <c r="F16" s="4">
        <v>12</v>
      </c>
      <c r="G16" s="38">
        <v>0</v>
      </c>
    </row>
    <row r="17" spans="2:7" ht="15" customHeight="1">
      <c r="B17" s="138"/>
      <c r="C17" s="265" t="s">
        <v>188</v>
      </c>
      <c r="D17" s="4">
        <v>3700</v>
      </c>
      <c r="E17" s="4"/>
      <c r="F17" s="4">
        <v>17</v>
      </c>
      <c r="G17" s="38">
        <v>0</v>
      </c>
    </row>
    <row r="18" spans="2:7" s="139" customFormat="1" ht="15" customHeight="1">
      <c r="B18" s="141">
        <v>3</v>
      </c>
      <c r="C18" s="264" t="s">
        <v>189</v>
      </c>
      <c r="D18" s="331">
        <f>SUM(D19)</f>
        <v>21716</v>
      </c>
      <c r="E18" s="331">
        <f>SUM(E19)</f>
        <v>0</v>
      </c>
      <c r="F18" s="331">
        <f>SUM(F19)</f>
        <v>57196</v>
      </c>
      <c r="G18" s="368">
        <f>SUM(G19)</f>
        <v>25159</v>
      </c>
    </row>
    <row r="19" spans="2:7" ht="15" customHeight="1">
      <c r="B19" s="138"/>
      <c r="C19" s="265" t="s">
        <v>156</v>
      </c>
      <c r="D19" s="4">
        <v>21716</v>
      </c>
      <c r="E19" s="4"/>
      <c r="F19" s="4">
        <v>57196</v>
      </c>
      <c r="G19" s="38">
        <v>25159</v>
      </c>
    </row>
    <row r="20" spans="2:7" s="139" customFormat="1" ht="15" customHeight="1">
      <c r="B20" s="141">
        <v>4</v>
      </c>
      <c r="C20" s="264" t="s">
        <v>190</v>
      </c>
      <c r="D20" s="331">
        <f>SUM(D21:D22)</f>
        <v>16280</v>
      </c>
      <c r="E20" s="331">
        <f>SUM(E21:E22)</f>
        <v>0</v>
      </c>
      <c r="F20" s="331">
        <f>SUM(F21:F22)</f>
        <v>19857</v>
      </c>
      <c r="G20" s="368">
        <f>SUM(G21:G22)</f>
        <v>204</v>
      </c>
    </row>
    <row r="21" spans="2:7" ht="15" customHeight="1">
      <c r="B21" s="140"/>
      <c r="C21" s="265" t="s">
        <v>191</v>
      </c>
      <c r="D21" s="4">
        <v>16280</v>
      </c>
      <c r="E21" s="4"/>
      <c r="F21" s="4">
        <v>19857</v>
      </c>
      <c r="G21" s="38">
        <v>204</v>
      </c>
    </row>
    <row r="22" spans="2:7" ht="15" customHeight="1">
      <c r="B22" s="140"/>
      <c r="C22" s="265" t="s">
        <v>192</v>
      </c>
      <c r="D22" s="4">
        <v>0</v>
      </c>
      <c r="E22" s="4"/>
      <c r="F22" s="4"/>
      <c r="G22" s="38"/>
    </row>
    <row r="23" spans="2:7" s="139" customFormat="1" ht="15" customHeight="1">
      <c r="B23" s="141">
        <v>5</v>
      </c>
      <c r="C23" s="264" t="s">
        <v>171</v>
      </c>
      <c r="D23" s="331">
        <f>SUM(D24:D25)</f>
        <v>108780</v>
      </c>
      <c r="E23" s="331">
        <f>SUM(E24:E25)</f>
        <v>0</v>
      </c>
      <c r="F23" s="331">
        <f>SUM(F24:F25)</f>
        <v>53364</v>
      </c>
      <c r="G23" s="368">
        <f>SUM(G24:G25)</f>
        <v>123647</v>
      </c>
    </row>
    <row r="24" spans="2:7" ht="15" customHeight="1">
      <c r="B24" s="138"/>
      <c r="C24" s="265" t="s">
        <v>127</v>
      </c>
      <c r="D24" s="4">
        <v>108280</v>
      </c>
      <c r="E24" s="4"/>
      <c r="F24" s="4">
        <v>53364</v>
      </c>
      <c r="G24" s="38">
        <v>123647</v>
      </c>
    </row>
    <row r="25" spans="2:7" ht="15" customHeight="1">
      <c r="B25" s="138"/>
      <c r="C25" s="265" t="s">
        <v>199</v>
      </c>
      <c r="D25" s="4">
        <v>500</v>
      </c>
      <c r="E25" s="4"/>
      <c r="F25" s="4">
        <v>0</v>
      </c>
      <c r="G25" s="38">
        <v>0</v>
      </c>
    </row>
    <row r="26" spans="2:7" s="43" customFormat="1" ht="15" customHeight="1">
      <c r="B26" s="36"/>
      <c r="C26" s="260" t="s">
        <v>47</v>
      </c>
      <c r="D26" s="103">
        <f>D29+D34+D35+D36</f>
        <v>1016748</v>
      </c>
      <c r="E26" s="103">
        <f>E29+E34+E35+E36</f>
        <v>0</v>
      </c>
      <c r="F26" s="103">
        <f>F29+F34+F35+F36</f>
        <v>853249</v>
      </c>
      <c r="G26" s="45">
        <f>G29+G34+G35+G36</f>
        <v>460293</v>
      </c>
    </row>
    <row r="27" spans="2:7" ht="15" customHeight="1">
      <c r="B27" s="37">
        <v>6</v>
      </c>
      <c r="C27" s="267" t="s">
        <v>48</v>
      </c>
      <c r="D27" s="4">
        <v>0</v>
      </c>
      <c r="E27" s="4"/>
      <c r="F27" s="4">
        <v>7</v>
      </c>
      <c r="G27" s="38">
        <v>6000</v>
      </c>
    </row>
    <row r="28" spans="2:7" ht="15" customHeight="1">
      <c r="B28" s="37">
        <v>7</v>
      </c>
      <c r="C28" s="267" t="s">
        <v>3</v>
      </c>
      <c r="D28" s="4">
        <v>1002800</v>
      </c>
      <c r="E28" s="4"/>
      <c r="F28" s="4">
        <v>918806</v>
      </c>
      <c r="G28" s="38">
        <v>500000</v>
      </c>
    </row>
    <row r="29" spans="2:7" s="39" customFormat="1" ht="15" customHeight="1">
      <c r="B29" s="40"/>
      <c r="C29" s="268" t="s">
        <v>194</v>
      </c>
      <c r="D29" s="331">
        <f>SUM(D27:D28)</f>
        <v>1002800</v>
      </c>
      <c r="E29" s="331">
        <f>SUM(E27:E28)</f>
        <v>0</v>
      </c>
      <c r="F29" s="331">
        <f>SUM(F27:F28)</f>
        <v>918813</v>
      </c>
      <c r="G29" s="368">
        <f>SUM(G27:G28)</f>
        <v>506000</v>
      </c>
    </row>
    <row r="30" spans="2:7" ht="15" customHeight="1">
      <c r="B30" s="37">
        <v>8</v>
      </c>
      <c r="C30" s="267" t="s">
        <v>5</v>
      </c>
      <c r="D30" s="4">
        <v>4000</v>
      </c>
      <c r="E30" s="4"/>
      <c r="F30" s="4">
        <v>4609</v>
      </c>
      <c r="G30" s="38">
        <v>3400</v>
      </c>
    </row>
    <row r="31" spans="2:7" ht="15" customHeight="1">
      <c r="B31" s="37">
        <v>9</v>
      </c>
      <c r="C31" s="267" t="s">
        <v>109</v>
      </c>
      <c r="D31" s="4">
        <v>-52152</v>
      </c>
      <c r="E31" s="4"/>
      <c r="F31" s="4">
        <v>-140450</v>
      </c>
      <c r="G31" s="38">
        <v>-118707</v>
      </c>
    </row>
    <row r="32" spans="2:7" ht="15" customHeight="1">
      <c r="B32" s="37">
        <v>10</v>
      </c>
      <c r="C32" s="267" t="s">
        <v>108</v>
      </c>
      <c r="D32" s="4">
        <v>0</v>
      </c>
      <c r="E32" s="4"/>
      <c r="F32" s="4"/>
      <c r="G32" s="38"/>
    </row>
    <row r="33" spans="2:7" ht="15" customHeight="1">
      <c r="B33" s="37">
        <v>11</v>
      </c>
      <c r="C33" s="267" t="s">
        <v>4</v>
      </c>
      <c r="D33" s="4">
        <v>60000</v>
      </c>
      <c r="E33" s="4"/>
      <c r="F33" s="4">
        <v>66100</v>
      </c>
      <c r="G33" s="38">
        <v>65000</v>
      </c>
    </row>
    <row r="34" spans="2:7" s="39" customFormat="1" ht="15" customHeight="1">
      <c r="B34" s="40"/>
      <c r="C34" s="268" t="s">
        <v>195</v>
      </c>
      <c r="D34" s="331">
        <f>SUM(D30:D33)</f>
        <v>11848</v>
      </c>
      <c r="E34" s="331">
        <f>SUM(E30:E33)</f>
        <v>0</v>
      </c>
      <c r="F34" s="331">
        <f>SUM(F30:F33)</f>
        <v>-69741</v>
      </c>
      <c r="G34" s="368">
        <f>SUM(G30:G33)</f>
        <v>-50307</v>
      </c>
    </row>
    <row r="35" spans="2:7" ht="15" customHeight="1">
      <c r="B35" s="37">
        <v>12</v>
      </c>
      <c r="C35" s="267" t="s">
        <v>201</v>
      </c>
      <c r="D35" s="4">
        <v>1000</v>
      </c>
      <c r="E35" s="4"/>
      <c r="F35" s="4">
        <v>3221</v>
      </c>
      <c r="G35" s="38">
        <v>3500</v>
      </c>
    </row>
    <row r="36" spans="2:7" ht="15" customHeight="1">
      <c r="B36" s="37">
        <v>13</v>
      </c>
      <c r="C36" s="267" t="s">
        <v>193</v>
      </c>
      <c r="D36" s="332">
        <f>SUM(D37:D38)</f>
        <v>1100</v>
      </c>
      <c r="E36" s="332">
        <f>SUM(E37:E38)</f>
        <v>0</v>
      </c>
      <c r="F36" s="332">
        <f>SUM(F37:F38)</f>
        <v>956</v>
      </c>
      <c r="G36" s="369">
        <f>SUM(G37:G38)</f>
        <v>1100</v>
      </c>
    </row>
    <row r="37" spans="2:7" ht="12.75">
      <c r="B37" s="37"/>
      <c r="C37" s="265" t="s">
        <v>55</v>
      </c>
      <c r="D37" s="4">
        <v>750</v>
      </c>
      <c r="E37" s="4"/>
      <c r="F37" s="4">
        <v>585</v>
      </c>
      <c r="G37" s="38">
        <v>650</v>
      </c>
    </row>
    <row r="38" spans="2:7" ht="12.75">
      <c r="B38" s="37"/>
      <c r="C38" s="265" t="s">
        <v>56</v>
      </c>
      <c r="D38" s="4">
        <v>350</v>
      </c>
      <c r="E38" s="4"/>
      <c r="F38" s="4">
        <v>371</v>
      </c>
      <c r="G38" s="38">
        <v>450</v>
      </c>
    </row>
    <row r="39" spans="2:7" s="43" customFormat="1" ht="15" customHeight="1">
      <c r="B39" s="36"/>
      <c r="C39" s="260" t="s">
        <v>106</v>
      </c>
      <c r="D39" s="103">
        <f>D40+D41+D43+D46</f>
        <v>9700</v>
      </c>
      <c r="E39" s="103">
        <f>E40+E41+E43+E46</f>
        <v>0</v>
      </c>
      <c r="F39" s="103">
        <f>F40+F41+F43+F46</f>
        <v>4036</v>
      </c>
      <c r="G39" s="45">
        <f>G40+G41+G43+G46</f>
        <v>5500</v>
      </c>
    </row>
    <row r="40" spans="2:7" ht="15" customHeight="1">
      <c r="B40" s="248" t="s">
        <v>332</v>
      </c>
      <c r="C40" s="267" t="s">
        <v>128</v>
      </c>
      <c r="D40" s="4"/>
      <c r="E40" s="4"/>
      <c r="F40" s="4">
        <v>34</v>
      </c>
      <c r="G40" s="38"/>
    </row>
    <row r="41" spans="2:7" ht="15" customHeight="1">
      <c r="B41" s="248" t="s">
        <v>333</v>
      </c>
      <c r="C41" s="267" t="s">
        <v>334</v>
      </c>
      <c r="D41" s="4">
        <v>0</v>
      </c>
      <c r="E41" s="4"/>
      <c r="F41" s="4"/>
      <c r="G41" s="38"/>
    </row>
    <row r="42" spans="2:7" s="39" customFormat="1" ht="15" customHeight="1">
      <c r="B42" s="40"/>
      <c r="C42" s="268" t="s">
        <v>331</v>
      </c>
      <c r="D42" s="4">
        <v>0</v>
      </c>
      <c r="E42" s="4"/>
      <c r="F42" s="4"/>
      <c r="G42" s="41"/>
    </row>
    <row r="43" spans="2:7" ht="15" customHeight="1">
      <c r="B43" s="37">
        <v>15</v>
      </c>
      <c r="C43" s="267" t="s">
        <v>196</v>
      </c>
      <c r="D43" s="4">
        <v>4000</v>
      </c>
      <c r="E43" s="4"/>
      <c r="F43" s="4"/>
      <c r="G43" s="38"/>
    </row>
    <row r="44" spans="2:7" ht="15" customHeight="1">
      <c r="B44" s="37">
        <v>16</v>
      </c>
      <c r="C44" s="267" t="s">
        <v>197</v>
      </c>
      <c r="D44" s="4">
        <v>0</v>
      </c>
      <c r="E44" s="4"/>
      <c r="F44" s="4"/>
      <c r="G44" s="38"/>
    </row>
    <row r="45" spans="2:7" s="39" customFormat="1" ht="15" customHeight="1">
      <c r="B45" s="40"/>
      <c r="C45" s="268" t="s">
        <v>198</v>
      </c>
      <c r="D45" s="183">
        <v>4000</v>
      </c>
      <c r="E45" s="183"/>
      <c r="F45" s="183"/>
      <c r="G45" s="41"/>
    </row>
    <row r="46" spans="2:7" ht="15" customHeight="1">
      <c r="B46" s="37">
        <v>17</v>
      </c>
      <c r="C46" s="267" t="s">
        <v>199</v>
      </c>
      <c r="D46" s="4">
        <v>5700</v>
      </c>
      <c r="E46" s="4"/>
      <c r="F46" s="4">
        <v>4002</v>
      </c>
      <c r="G46" s="38">
        <v>5500</v>
      </c>
    </row>
    <row r="47" spans="2:7" s="39" customFormat="1" ht="15" customHeight="1">
      <c r="B47" s="40"/>
      <c r="C47" s="268" t="s">
        <v>200</v>
      </c>
      <c r="D47" s="183">
        <v>5700</v>
      </c>
      <c r="E47" s="183"/>
      <c r="F47" s="183"/>
      <c r="G47" s="41"/>
    </row>
    <row r="48" spans="2:7" s="43" customFormat="1" ht="15" customHeight="1">
      <c r="B48" s="36"/>
      <c r="C48" s="260" t="s">
        <v>49</v>
      </c>
      <c r="D48" s="103">
        <f>D55+D56+D57+D58+D61+D62+D63+D64</f>
        <v>518269</v>
      </c>
      <c r="E48" s="103">
        <f>E55+E56+E57+E58+E61+E62+E63+E64</f>
        <v>0</v>
      </c>
      <c r="F48" s="103">
        <f>F55+F56+F57+F58+F61+F62+F63+F64</f>
        <v>726898</v>
      </c>
      <c r="G48" s="45">
        <f>G55+G56+G57+G58+G61+G62+G63+G64</f>
        <v>322796</v>
      </c>
    </row>
    <row r="49" spans="2:7" ht="15" customHeight="1">
      <c r="B49" s="37">
        <v>18</v>
      </c>
      <c r="C49" s="267" t="s">
        <v>154</v>
      </c>
      <c r="D49" s="4">
        <v>29465</v>
      </c>
      <c r="E49" s="4"/>
      <c r="F49" s="4">
        <v>28355</v>
      </c>
      <c r="G49" s="38">
        <v>33297</v>
      </c>
    </row>
    <row r="50" spans="2:7" ht="15" customHeight="1">
      <c r="B50" s="37">
        <v>19</v>
      </c>
      <c r="C50" s="267" t="s">
        <v>155</v>
      </c>
      <c r="D50" s="4">
        <v>250328</v>
      </c>
      <c r="E50" s="4"/>
      <c r="F50" s="4">
        <v>249422</v>
      </c>
      <c r="G50" s="38">
        <v>247371</v>
      </c>
    </row>
    <row r="51" spans="2:7" ht="15" customHeight="1">
      <c r="B51" s="37">
        <v>20</v>
      </c>
      <c r="C51" s="267" t="s">
        <v>50</v>
      </c>
      <c r="D51" s="4"/>
      <c r="E51" s="4"/>
      <c r="F51" s="4">
        <v>146645</v>
      </c>
      <c r="G51" s="38"/>
    </row>
    <row r="52" spans="2:7" ht="15" customHeight="1">
      <c r="B52" s="37">
        <v>21</v>
      </c>
      <c r="C52" s="267" t="s">
        <v>299</v>
      </c>
      <c r="D52" s="4"/>
      <c r="E52" s="4"/>
      <c r="F52" s="4"/>
      <c r="G52" s="38"/>
    </row>
    <row r="53" spans="2:7" ht="15" customHeight="1">
      <c r="B53" s="37">
        <v>22</v>
      </c>
      <c r="C53" s="267" t="s">
        <v>157</v>
      </c>
      <c r="D53" s="4">
        <v>850</v>
      </c>
      <c r="E53" s="4"/>
      <c r="F53" s="4">
        <v>878</v>
      </c>
      <c r="G53" s="38">
        <v>842</v>
      </c>
    </row>
    <row r="54" spans="2:7" ht="15" customHeight="1">
      <c r="B54" s="37">
        <v>23</v>
      </c>
      <c r="C54" s="267" t="s">
        <v>202</v>
      </c>
      <c r="D54" s="4">
        <v>730</v>
      </c>
      <c r="E54" s="4"/>
      <c r="F54" s="4">
        <v>23149</v>
      </c>
      <c r="G54" s="38">
        <v>0</v>
      </c>
    </row>
    <row r="55" spans="2:7" s="69" customFormat="1" ht="15" customHeight="1">
      <c r="B55" s="40"/>
      <c r="C55" s="268" t="s">
        <v>203</v>
      </c>
      <c r="D55" s="334">
        <f>SUM(D49:D54)</f>
        <v>281373</v>
      </c>
      <c r="E55" s="334">
        <f>SUM(E49:E54)</f>
        <v>0</v>
      </c>
      <c r="F55" s="334">
        <f>SUM(F49:F54)</f>
        <v>448449</v>
      </c>
      <c r="G55" s="370">
        <f>SUM(G49:G54)</f>
        <v>281510</v>
      </c>
    </row>
    <row r="56" spans="2:7" ht="15" customHeight="1">
      <c r="B56" s="37">
        <v>24</v>
      </c>
      <c r="C56" s="267" t="s">
        <v>34</v>
      </c>
      <c r="D56" s="4">
        <v>211622</v>
      </c>
      <c r="E56" s="4"/>
      <c r="F56" s="4">
        <v>218960</v>
      </c>
      <c r="G56" s="38"/>
    </row>
    <row r="57" spans="2:7" ht="15" customHeight="1">
      <c r="B57" s="37">
        <v>25</v>
      </c>
      <c r="C57" s="267" t="s">
        <v>51</v>
      </c>
      <c r="D57" s="4"/>
      <c r="E57" s="4"/>
      <c r="F57" s="4"/>
      <c r="G57" s="38"/>
    </row>
    <row r="58" spans="2:7" s="174" customFormat="1" ht="13.5">
      <c r="B58" s="175">
        <v>26</v>
      </c>
      <c r="C58" s="269" t="s">
        <v>300</v>
      </c>
      <c r="D58" s="333">
        <f>SUM(D59:D60)</f>
        <v>5600</v>
      </c>
      <c r="E58" s="333">
        <f>SUM(E59:E60)</f>
        <v>0</v>
      </c>
      <c r="F58" s="333">
        <f>SUM(F59:F60)</f>
        <v>5952</v>
      </c>
      <c r="G58" s="371">
        <f>SUM(G59:G60)</f>
        <v>0</v>
      </c>
    </row>
    <row r="59" spans="2:7" ht="12.75">
      <c r="B59" s="37"/>
      <c r="C59" s="265" t="s">
        <v>166</v>
      </c>
      <c r="D59" s="4">
        <v>5600</v>
      </c>
      <c r="E59" s="4"/>
      <c r="F59" s="4">
        <v>5952</v>
      </c>
      <c r="G59" s="38"/>
    </row>
    <row r="60" spans="2:7" ht="12.75">
      <c r="B60" s="37"/>
      <c r="C60" s="265" t="s">
        <v>245</v>
      </c>
      <c r="D60" s="4"/>
      <c r="E60" s="4"/>
      <c r="F60" s="4"/>
      <c r="G60" s="38"/>
    </row>
    <row r="61" spans="2:7" ht="15" customHeight="1">
      <c r="B61" s="37">
        <v>27</v>
      </c>
      <c r="C61" s="267" t="s">
        <v>239</v>
      </c>
      <c r="D61" s="4"/>
      <c r="E61" s="4"/>
      <c r="F61" s="4"/>
      <c r="G61" s="38"/>
    </row>
    <row r="62" spans="2:7" ht="15" customHeight="1">
      <c r="B62" s="37">
        <v>28</v>
      </c>
      <c r="C62" s="267" t="s">
        <v>240</v>
      </c>
      <c r="D62" s="4"/>
      <c r="E62" s="4"/>
      <c r="F62" s="4"/>
      <c r="G62" s="38"/>
    </row>
    <row r="63" spans="2:7" s="75" customFormat="1" ht="12.75">
      <c r="B63" s="73"/>
      <c r="C63" s="267" t="s">
        <v>420</v>
      </c>
      <c r="D63" s="96"/>
      <c r="E63" s="96"/>
      <c r="F63" s="96">
        <v>21982</v>
      </c>
      <c r="G63" s="74"/>
    </row>
    <row r="64" spans="2:7" s="75" customFormat="1" ht="12.75">
      <c r="B64" s="73"/>
      <c r="C64" s="123" t="s">
        <v>421</v>
      </c>
      <c r="D64" s="185">
        <v>19674</v>
      </c>
      <c r="E64" s="185"/>
      <c r="F64" s="185">
        <f>8844+2866+19738+107</f>
        <v>31555</v>
      </c>
      <c r="G64" s="94">
        <f>40145+1141</f>
        <v>41286</v>
      </c>
    </row>
    <row r="65" spans="2:7" s="43" customFormat="1" ht="15" customHeight="1">
      <c r="B65" s="36"/>
      <c r="C65" s="123" t="s">
        <v>129</v>
      </c>
      <c r="D65" s="335">
        <v>850</v>
      </c>
      <c r="E65" s="335"/>
      <c r="F65" s="335">
        <v>919</v>
      </c>
      <c r="G65" s="336">
        <v>1000</v>
      </c>
    </row>
    <row r="66" spans="2:7" ht="15" customHeight="1">
      <c r="B66" s="37">
        <v>29</v>
      </c>
      <c r="C66" s="270" t="s">
        <v>204</v>
      </c>
      <c r="D66" s="4"/>
      <c r="E66" s="4"/>
      <c r="F66" s="4"/>
      <c r="G66" s="38"/>
    </row>
    <row r="67" spans="2:7" ht="15" customHeight="1">
      <c r="B67" s="37">
        <v>30</v>
      </c>
      <c r="C67" s="270" t="s">
        <v>205</v>
      </c>
      <c r="D67" s="4"/>
      <c r="E67" s="4"/>
      <c r="F67" s="4"/>
      <c r="G67" s="38"/>
    </row>
    <row r="68" spans="2:7" ht="15" customHeight="1">
      <c r="B68" s="37">
        <v>31</v>
      </c>
      <c r="C68" s="270" t="s">
        <v>206</v>
      </c>
      <c r="D68" s="4">
        <v>850</v>
      </c>
      <c r="E68" s="4"/>
      <c r="F68" s="4"/>
      <c r="G68" s="38"/>
    </row>
    <row r="69" spans="2:7" ht="12.75">
      <c r="B69" s="37"/>
      <c r="C69" s="271" t="s">
        <v>130</v>
      </c>
      <c r="D69" s="4">
        <v>350</v>
      </c>
      <c r="E69" s="4"/>
      <c r="F69" s="4"/>
      <c r="G69" s="38"/>
    </row>
    <row r="70" spans="2:7" ht="12.75">
      <c r="B70" s="37"/>
      <c r="C70" s="271" t="s">
        <v>131</v>
      </c>
      <c r="D70" s="4">
        <v>500</v>
      </c>
      <c r="E70" s="4"/>
      <c r="F70" s="4"/>
      <c r="G70" s="38"/>
    </row>
    <row r="71" spans="2:7" ht="12.75">
      <c r="B71" s="37"/>
      <c r="C71" s="271" t="s">
        <v>132</v>
      </c>
      <c r="D71" s="4"/>
      <c r="E71" s="4"/>
      <c r="F71" s="4"/>
      <c r="G71" s="38"/>
    </row>
    <row r="72" spans="2:7" s="75" customFormat="1" ht="11.25">
      <c r="B72" s="73"/>
      <c r="C72" s="266"/>
      <c r="D72" s="96"/>
      <c r="E72" s="96"/>
      <c r="F72" s="96"/>
      <c r="G72" s="74"/>
    </row>
    <row r="73" spans="2:7" ht="15" customHeight="1">
      <c r="B73" s="37">
        <v>32</v>
      </c>
      <c r="C73" s="95" t="s">
        <v>241</v>
      </c>
      <c r="D73" s="4"/>
      <c r="E73" s="4"/>
      <c r="F73" s="4"/>
      <c r="G73" s="38"/>
    </row>
    <row r="74" spans="2:7" s="75" customFormat="1" ht="11.25">
      <c r="B74" s="73"/>
      <c r="C74" s="266"/>
      <c r="D74" s="96"/>
      <c r="E74" s="96"/>
      <c r="F74" s="96"/>
      <c r="G74" s="74"/>
    </row>
    <row r="75" spans="2:60" s="23" customFormat="1" ht="15" customHeight="1" thickBot="1">
      <c r="B75" s="67"/>
      <c r="C75" s="259" t="s">
        <v>167</v>
      </c>
      <c r="D75" s="170">
        <f>D8+D26+D39+D48+D65+D73</f>
        <v>1720403</v>
      </c>
      <c r="E75" s="170">
        <f>E8+E26+E39+E48+E65+E73</f>
        <v>0</v>
      </c>
      <c r="F75" s="170">
        <f>F8+F26+F39+F48+F65+F73</f>
        <v>1736818</v>
      </c>
      <c r="G75" s="68">
        <f>G8+G26+G39+G48+G65+G73</f>
        <v>953482</v>
      </c>
      <c r="BH75" s="78"/>
    </row>
    <row r="76" spans="2:7" s="75" customFormat="1" ht="11.25">
      <c r="B76" s="73"/>
      <c r="C76" s="266"/>
      <c r="D76" s="96"/>
      <c r="E76" s="96"/>
      <c r="F76" s="96"/>
      <c r="G76" s="74"/>
    </row>
    <row r="77" spans="2:7" s="43" customFormat="1" ht="15" customHeight="1">
      <c r="B77" s="36"/>
      <c r="C77" s="260" t="s">
        <v>52</v>
      </c>
      <c r="D77" s="184">
        <f>SUM(D78)</f>
        <v>283296</v>
      </c>
      <c r="E77" s="184">
        <f>SUM(E78)</f>
        <v>0</v>
      </c>
      <c r="F77" s="184">
        <f>SUM(F78)</f>
        <v>347572</v>
      </c>
      <c r="G77" s="70">
        <f>SUM(G78)</f>
        <v>0</v>
      </c>
    </row>
    <row r="78" spans="2:7" ht="15" customHeight="1" thickBot="1">
      <c r="B78" s="98">
        <v>33</v>
      </c>
      <c r="C78" s="272" t="s">
        <v>59</v>
      </c>
      <c r="D78" s="178">
        <v>283296</v>
      </c>
      <c r="E78" s="178"/>
      <c r="F78" s="178">
        <v>347572</v>
      </c>
      <c r="G78" s="142"/>
    </row>
    <row r="79" spans="2:7" s="75" customFormat="1" ht="11.25">
      <c r="B79" s="87"/>
      <c r="C79" s="263"/>
      <c r="D79" s="86"/>
      <c r="E79" s="86"/>
      <c r="F79" s="86"/>
      <c r="G79" s="108"/>
    </row>
    <row r="80" spans="2:7" s="43" customFormat="1" ht="15" customHeight="1">
      <c r="B80" s="36"/>
      <c r="C80" s="260" t="s">
        <v>133</v>
      </c>
      <c r="D80" s="184">
        <f>SUM(D81:D82)</f>
        <v>0</v>
      </c>
      <c r="E80" s="184">
        <f>SUM(E81:E82)</f>
        <v>0</v>
      </c>
      <c r="F80" s="184">
        <f>SUM(F81:F82)</f>
        <v>0</v>
      </c>
      <c r="G80" s="70">
        <f>SUM(G81:G82)</f>
        <v>100000</v>
      </c>
    </row>
    <row r="81" spans="2:7" ht="15" customHeight="1">
      <c r="B81" s="37">
        <v>34</v>
      </c>
      <c r="C81" s="261" t="s">
        <v>134</v>
      </c>
      <c r="D81" s="4"/>
      <c r="E81" s="4"/>
      <c r="F81" s="4"/>
      <c r="G81" s="38">
        <v>100000</v>
      </c>
    </row>
    <row r="82" spans="2:7" ht="15" customHeight="1">
      <c r="B82" s="37">
        <v>35</v>
      </c>
      <c r="C82" s="261" t="s">
        <v>135</v>
      </c>
      <c r="D82" s="4">
        <v>0</v>
      </c>
      <c r="E82" s="4"/>
      <c r="F82" s="4"/>
      <c r="G82" s="38"/>
    </row>
    <row r="83" spans="2:7" ht="12.75">
      <c r="B83" s="37"/>
      <c r="C83" s="265" t="s">
        <v>246</v>
      </c>
      <c r="D83" s="4">
        <v>0</v>
      </c>
      <c r="E83" s="4"/>
      <c r="F83" s="4"/>
      <c r="G83" s="38"/>
    </row>
    <row r="84" spans="2:7" s="75" customFormat="1" ht="11.25">
      <c r="B84" s="73"/>
      <c r="C84" s="266"/>
      <c r="D84" s="96"/>
      <c r="E84" s="96"/>
      <c r="F84" s="96"/>
      <c r="G84" s="74"/>
    </row>
    <row r="85" spans="2:7" s="43" customFormat="1" ht="15" customHeight="1">
      <c r="B85" s="36"/>
      <c r="C85" s="260" t="s">
        <v>136</v>
      </c>
      <c r="D85" s="184">
        <v>0</v>
      </c>
      <c r="E85" s="184"/>
      <c r="F85" s="184"/>
      <c r="G85" s="70">
        <v>0</v>
      </c>
    </row>
    <row r="86" spans="2:7" ht="15" customHeight="1">
      <c r="B86" s="37">
        <v>36</v>
      </c>
      <c r="C86" s="261" t="s">
        <v>137</v>
      </c>
      <c r="D86" s="4">
        <v>0</v>
      </c>
      <c r="E86" s="4"/>
      <c r="F86" s="4"/>
      <c r="G86" s="38"/>
    </row>
    <row r="87" spans="2:7" s="75" customFormat="1" ht="11.25">
      <c r="B87" s="73"/>
      <c r="C87" s="266"/>
      <c r="D87" s="96"/>
      <c r="E87" s="96"/>
      <c r="F87" s="96"/>
      <c r="G87" s="74"/>
    </row>
    <row r="88" spans="2:7" s="23" customFormat="1" ht="15" customHeight="1" thickBot="1">
      <c r="B88" s="67"/>
      <c r="C88" s="259" t="s">
        <v>244</v>
      </c>
      <c r="D88" s="170">
        <v>0</v>
      </c>
      <c r="E88" s="170"/>
      <c r="F88" s="170"/>
      <c r="G88" s="68">
        <v>0</v>
      </c>
    </row>
    <row r="89" spans="2:7" s="75" customFormat="1" ht="11.25">
      <c r="B89" s="73"/>
      <c r="C89" s="266"/>
      <c r="D89" s="96"/>
      <c r="E89" s="96"/>
      <c r="F89" s="96"/>
      <c r="G89" s="74"/>
    </row>
    <row r="90" spans="2:7" s="43" customFormat="1" ht="15" customHeight="1">
      <c r="B90" s="36">
        <v>37</v>
      </c>
      <c r="C90" s="260" t="s">
        <v>138</v>
      </c>
      <c r="D90" s="4">
        <v>0</v>
      </c>
      <c r="E90" s="4"/>
      <c r="F90" s="4"/>
      <c r="G90" s="239">
        <v>0</v>
      </c>
    </row>
    <row r="91" spans="2:7" s="75" customFormat="1" ht="12" thickBot="1">
      <c r="B91" s="93"/>
      <c r="C91" s="273"/>
      <c r="D91" s="185"/>
      <c r="E91" s="185"/>
      <c r="F91" s="185"/>
      <c r="G91" s="94"/>
    </row>
    <row r="92" spans="2:7" s="131" customFormat="1" ht="15" customHeight="1" thickBot="1">
      <c r="B92" s="143"/>
      <c r="C92" s="274" t="s">
        <v>179</v>
      </c>
      <c r="D92" s="186">
        <f>D75+D77+D80+D88+D90</f>
        <v>2003699</v>
      </c>
      <c r="E92" s="186">
        <f>E75+E77+E80+E88+E90</f>
        <v>0</v>
      </c>
      <c r="F92" s="186">
        <f>F75+F77+F80+F88+F90</f>
        <v>2084390</v>
      </c>
      <c r="G92" s="144">
        <f>G75+G77+G80+G88+G90</f>
        <v>1053482</v>
      </c>
    </row>
  </sheetData>
  <sheetProtection/>
  <mergeCells count="5">
    <mergeCell ref="G5:G6"/>
    <mergeCell ref="B5:B6"/>
    <mergeCell ref="C5:C6"/>
    <mergeCell ref="B4:C4"/>
    <mergeCell ref="D5:F5"/>
  </mergeCells>
  <printOptions horizontalCentered="1"/>
  <pageMargins left="0.7480314960629921" right="0.1968503937007874" top="0.984251968503937" bottom="0.3937007874015748" header="0.3937007874015748" footer="0"/>
  <pageSetup firstPageNumber="13" useFirstPageNumber="1" horizontalDpi="300" verticalDpi="300" orientation="portrait" paperSize="9" r:id="rId1"/>
  <headerFooter alignWithMargins="0">
    <oddHeader>&amp;L
&amp;"Times New Roman CE,Félkövér"&amp;12Dunavarsány Város Önkormányzata
2009. évi költségvetése&amp;R&amp;12&amp;P./36.sz. oldal 
&amp;"Times New Roman CE,Félkövér"I./7.sz. melléklet</oddHeader>
  </headerFooter>
  <colBreaks count="4" manualBreakCount="4">
    <brk id="7" min="3" max="90" man="1"/>
    <brk id="28" min="3" max="90" man="1"/>
    <brk id="40" min="3" max="90" man="1"/>
    <brk id="52" min="3" max="9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A8" sqref="A8"/>
    </sheetView>
  </sheetViews>
  <sheetFormatPr defaultColWidth="10.625" defaultRowHeight="12.75"/>
  <cols>
    <col min="1" max="1" width="10.625" style="1" customWidth="1"/>
    <col min="2" max="2" width="5.875" style="13" customWidth="1"/>
    <col min="3" max="3" width="48.875" style="1" customWidth="1"/>
    <col min="4" max="4" width="11.875" style="6" customWidth="1"/>
    <col min="5" max="5" width="11.875" style="6" hidden="1" customWidth="1"/>
    <col min="6" max="6" width="9.875" style="6" customWidth="1"/>
    <col min="7" max="7" width="11.875" style="6" customWidth="1"/>
    <col min="8" max="8" width="2.875" style="1" customWidth="1"/>
    <col min="9" max="16384" width="10.625" style="1" customWidth="1"/>
  </cols>
  <sheetData>
    <row r="3" spans="4:7" ht="15.75">
      <c r="D3" s="19"/>
      <c r="E3" s="19"/>
      <c r="F3" s="19"/>
      <c r="G3" s="19"/>
    </row>
    <row r="4" spans="2:7" ht="37.5" customHeight="1" thickBot="1">
      <c r="B4" s="490" t="s">
        <v>340</v>
      </c>
      <c r="C4" s="491"/>
      <c r="D4" s="25"/>
      <c r="E4" s="25"/>
      <c r="F4" s="25"/>
      <c r="G4" s="25" t="s">
        <v>349</v>
      </c>
    </row>
    <row r="5" spans="2:7" s="15" customFormat="1" ht="18" customHeight="1">
      <c r="B5" s="449" t="s">
        <v>18</v>
      </c>
      <c r="C5" s="457" t="s">
        <v>79</v>
      </c>
      <c r="D5" s="454" t="s">
        <v>414</v>
      </c>
      <c r="E5" s="455"/>
      <c r="F5" s="456"/>
      <c r="G5" s="447" t="s">
        <v>415</v>
      </c>
    </row>
    <row r="6" spans="2:7" s="26" customFormat="1" ht="33.75" customHeight="1" thickBot="1">
      <c r="B6" s="450"/>
      <c r="C6" s="452"/>
      <c r="D6" s="107" t="s">
        <v>113</v>
      </c>
      <c r="E6" s="107" t="s">
        <v>326</v>
      </c>
      <c r="F6" s="107" t="s">
        <v>350</v>
      </c>
      <c r="G6" s="448"/>
    </row>
    <row r="7" spans="2:7" s="22" customFormat="1" ht="11.25">
      <c r="B7" s="47"/>
      <c r="C7" s="252"/>
      <c r="D7" s="187"/>
      <c r="E7" s="187"/>
      <c r="F7" s="187"/>
      <c r="G7" s="48"/>
    </row>
    <row r="8" spans="2:7" s="50" customFormat="1" ht="15" customHeight="1">
      <c r="B8" s="65"/>
      <c r="C8" s="92" t="s">
        <v>121</v>
      </c>
      <c r="D8" s="157">
        <f>D9+D12+D15+D16</f>
        <v>148000</v>
      </c>
      <c r="E8" s="157">
        <f>E9+E12+E15+E16</f>
        <v>0</v>
      </c>
      <c r="F8" s="157">
        <f>F9+F12+F15+F16</f>
        <v>396559</v>
      </c>
      <c r="G8" s="372">
        <f>G9+G12+G15+G16</f>
        <v>39768</v>
      </c>
    </row>
    <row r="9" spans="2:7" ht="15" customHeight="1">
      <c r="B9" s="52">
        <v>1</v>
      </c>
      <c r="C9" s="257" t="s">
        <v>53</v>
      </c>
      <c r="D9" s="189">
        <f>SUM(D10:D11)</f>
        <v>123333</v>
      </c>
      <c r="E9" s="189">
        <f>SUM(E10:E11)</f>
        <v>0</v>
      </c>
      <c r="F9" s="189">
        <f>SUM(F10:F11)</f>
        <v>328211</v>
      </c>
      <c r="G9" s="373">
        <f>SUM(G10:G11)</f>
        <v>33140</v>
      </c>
    </row>
    <row r="10" spans="2:7" ht="15" customHeight="1">
      <c r="B10" s="52"/>
      <c r="C10" s="28" t="s">
        <v>107</v>
      </c>
      <c r="D10" s="4">
        <v>120833</v>
      </c>
      <c r="E10" s="4"/>
      <c r="F10" s="4">
        <f>161185</f>
        <v>161185</v>
      </c>
      <c r="G10" s="38">
        <v>33140</v>
      </c>
    </row>
    <row r="11" spans="1:7" s="5" customFormat="1" ht="15" customHeight="1">
      <c r="A11" s="27"/>
      <c r="B11" s="52"/>
      <c r="C11" s="28" t="s">
        <v>215</v>
      </c>
      <c r="D11" s="4">
        <v>2500</v>
      </c>
      <c r="E11" s="4"/>
      <c r="F11" s="4">
        <f>167026</f>
        <v>167026</v>
      </c>
      <c r="G11" s="38"/>
    </row>
    <row r="12" spans="1:7" ht="15" customHeight="1">
      <c r="A12" s="27"/>
      <c r="B12" s="52">
        <v>2</v>
      </c>
      <c r="C12" s="257" t="s">
        <v>54</v>
      </c>
      <c r="D12" s="189">
        <f>SUM(D13:D14)</f>
        <v>0</v>
      </c>
      <c r="E12" s="189">
        <f>SUM(E13:E14)</f>
        <v>0</v>
      </c>
      <c r="F12" s="189">
        <f>SUM(F13:F14)</f>
        <v>0</v>
      </c>
      <c r="G12" s="373">
        <f>SUM(G13:G14)</f>
        <v>0</v>
      </c>
    </row>
    <row r="13" spans="1:7" ht="15" customHeight="1">
      <c r="A13" s="27"/>
      <c r="B13" s="52"/>
      <c r="C13" s="28" t="s">
        <v>70</v>
      </c>
      <c r="D13" s="4">
        <v>0</v>
      </c>
      <c r="E13" s="4"/>
      <c r="F13" s="4"/>
      <c r="G13" s="38"/>
    </row>
    <row r="14" spans="1:7" ht="15" customHeight="1">
      <c r="A14" s="27"/>
      <c r="B14" s="52"/>
      <c r="C14" s="28" t="s">
        <v>71</v>
      </c>
      <c r="D14" s="4">
        <v>0</v>
      </c>
      <c r="E14" s="4"/>
      <c r="F14" s="4"/>
      <c r="G14" s="38"/>
    </row>
    <row r="15" spans="1:7" ht="15" customHeight="1">
      <c r="A15" s="27"/>
      <c r="B15" s="52">
        <v>3</v>
      </c>
      <c r="C15" s="257" t="s">
        <v>60</v>
      </c>
      <c r="D15" s="4">
        <v>0</v>
      </c>
      <c r="E15" s="4"/>
      <c r="F15" s="4"/>
      <c r="G15" s="38"/>
    </row>
    <row r="16" spans="1:7" ht="15" customHeight="1">
      <c r="A16" s="27"/>
      <c r="B16" s="52">
        <v>4</v>
      </c>
      <c r="C16" s="257" t="s">
        <v>120</v>
      </c>
      <c r="D16" s="4">
        <v>24667</v>
      </c>
      <c r="E16" s="4"/>
      <c r="F16" s="4">
        <f>62604+5744</f>
        <v>68348</v>
      </c>
      <c r="G16" s="38">
        <v>6628</v>
      </c>
    </row>
    <row r="17" spans="1:7" s="7" customFormat="1" ht="15" customHeight="1">
      <c r="A17" s="50"/>
      <c r="B17" s="65"/>
      <c r="C17" s="92" t="s">
        <v>122</v>
      </c>
      <c r="D17" s="157">
        <f>D18+D19+D20+D21+D22+D25+D26</f>
        <v>800369</v>
      </c>
      <c r="E17" s="157">
        <f>E18+E19+E20+E21+E22+E25+E26</f>
        <v>0</v>
      </c>
      <c r="F17" s="157">
        <f>F18+F19+F20+F21+F22+F25+F26</f>
        <v>555094</v>
      </c>
      <c r="G17" s="372">
        <f>G18+G19+G20+G21+G22+G25+G26</f>
        <v>20488</v>
      </c>
    </row>
    <row r="18" spans="1:7" s="7" customFormat="1" ht="15" customHeight="1">
      <c r="A18" s="27"/>
      <c r="B18" s="52">
        <v>5</v>
      </c>
      <c r="C18" s="257" t="s">
        <v>61</v>
      </c>
      <c r="D18" s="4">
        <v>1000</v>
      </c>
      <c r="E18" s="4"/>
      <c r="F18" s="4">
        <f>160+2394</f>
        <v>2554</v>
      </c>
      <c r="G18" s="38"/>
    </row>
    <row r="19" spans="1:7" s="7" customFormat="1" ht="15" customHeight="1">
      <c r="A19" s="27"/>
      <c r="B19" s="52">
        <v>6</v>
      </c>
      <c r="C19" s="257" t="s">
        <v>216</v>
      </c>
      <c r="D19" s="4">
        <v>275000</v>
      </c>
      <c r="E19" s="4"/>
      <c r="F19" s="4">
        <f>386353</f>
        <v>386353</v>
      </c>
      <c r="G19" s="38"/>
    </row>
    <row r="20" spans="1:7" s="7" customFormat="1" ht="15" customHeight="1">
      <c r="A20" s="27"/>
      <c r="B20" s="52">
        <v>7</v>
      </c>
      <c r="C20" s="257" t="s">
        <v>217</v>
      </c>
      <c r="D20" s="4">
        <v>379973</v>
      </c>
      <c r="E20" s="4"/>
      <c r="F20" s="4">
        <f>59184</f>
        <v>59184</v>
      </c>
      <c r="G20" s="38"/>
    </row>
    <row r="21" spans="1:7" ht="15" customHeight="1">
      <c r="A21" s="27"/>
      <c r="B21" s="52">
        <v>8</v>
      </c>
      <c r="C21" s="257" t="s">
        <v>62</v>
      </c>
      <c r="D21" s="4">
        <v>0</v>
      </c>
      <c r="E21" s="4"/>
      <c r="F21" s="4">
        <v>6666</v>
      </c>
      <c r="G21" s="38">
        <v>13000</v>
      </c>
    </row>
    <row r="22" spans="1:7" ht="15" customHeight="1">
      <c r="A22" s="27"/>
      <c r="B22" s="52">
        <v>9</v>
      </c>
      <c r="C22" s="257" t="s">
        <v>63</v>
      </c>
      <c r="D22" s="189">
        <f>SUM(D23:D24)</f>
        <v>7528</v>
      </c>
      <c r="E22" s="189">
        <f>SUM(E23:E24)</f>
        <v>0</v>
      </c>
      <c r="F22" s="189">
        <f>SUM(F23:F24)</f>
        <v>3932</v>
      </c>
      <c r="G22" s="373">
        <f>SUM(G23:G24)</f>
        <v>4000</v>
      </c>
    </row>
    <row r="23" spans="1:7" ht="15" customHeight="1">
      <c r="A23" s="27"/>
      <c r="B23" s="52"/>
      <c r="C23" s="28" t="s">
        <v>68</v>
      </c>
      <c r="D23" s="4">
        <v>4167</v>
      </c>
      <c r="E23" s="4"/>
      <c r="F23" s="4">
        <f>1021</f>
        <v>1021</v>
      </c>
      <c r="G23" s="38"/>
    </row>
    <row r="24" spans="1:7" ht="15" customHeight="1">
      <c r="A24" s="27"/>
      <c r="B24" s="52"/>
      <c r="C24" s="28" t="s">
        <v>69</v>
      </c>
      <c r="D24" s="4">
        <v>3361</v>
      </c>
      <c r="E24" s="4"/>
      <c r="F24" s="4">
        <f>50+2861</f>
        <v>2911</v>
      </c>
      <c r="G24" s="38">
        <v>4000</v>
      </c>
    </row>
    <row r="25" spans="1:7" ht="15" customHeight="1">
      <c r="A25" s="27"/>
      <c r="B25" s="52">
        <v>10</v>
      </c>
      <c r="C25" s="257" t="s">
        <v>64</v>
      </c>
      <c r="D25" s="4">
        <v>3640</v>
      </c>
      <c r="E25" s="4"/>
      <c r="F25" s="4">
        <f>2818</f>
        <v>2818</v>
      </c>
      <c r="G25" s="38">
        <v>2240</v>
      </c>
    </row>
    <row r="26" spans="1:7" s="22" customFormat="1" ht="15" customHeight="1">
      <c r="A26" s="31"/>
      <c r="B26" s="52">
        <v>11</v>
      </c>
      <c r="C26" s="257" t="s">
        <v>158</v>
      </c>
      <c r="D26" s="4">
        <v>133228</v>
      </c>
      <c r="E26" s="4"/>
      <c r="F26" s="4">
        <f>56134+37453</f>
        <v>93587</v>
      </c>
      <c r="G26" s="38">
        <v>1248</v>
      </c>
    </row>
    <row r="27" spans="2:7" s="27" customFormat="1" ht="15" customHeight="1">
      <c r="B27" s="65"/>
      <c r="C27" s="34" t="s">
        <v>218</v>
      </c>
      <c r="D27" s="34">
        <f>D28+D29+D30</f>
        <v>0</v>
      </c>
      <c r="E27" s="34">
        <f>E28+E29+E30</f>
        <v>0</v>
      </c>
      <c r="F27" s="34">
        <f>F28+F29+F30</f>
        <v>0</v>
      </c>
      <c r="G27" s="64">
        <f>G28+G29+G30</f>
        <v>0</v>
      </c>
    </row>
    <row r="28" spans="1:7" s="21" customFormat="1" ht="15" customHeight="1">
      <c r="A28" s="27"/>
      <c r="B28" s="52">
        <v>12</v>
      </c>
      <c r="C28" s="257" t="s">
        <v>65</v>
      </c>
      <c r="D28" s="4">
        <v>0</v>
      </c>
      <c r="E28" s="4"/>
      <c r="F28" s="4"/>
      <c r="G28" s="38"/>
    </row>
    <row r="29" spans="1:7" s="21" customFormat="1" ht="15" customHeight="1">
      <c r="A29" s="27"/>
      <c r="B29" s="52">
        <v>13</v>
      </c>
      <c r="C29" s="257" t="s">
        <v>66</v>
      </c>
      <c r="D29" s="4">
        <v>0</v>
      </c>
      <c r="E29" s="4"/>
      <c r="F29" s="4"/>
      <c r="G29" s="38"/>
    </row>
    <row r="30" spans="1:7" ht="15" customHeight="1">
      <c r="A30" s="27"/>
      <c r="B30" s="52">
        <v>14</v>
      </c>
      <c r="C30" s="257" t="s">
        <v>67</v>
      </c>
      <c r="D30" s="4">
        <v>0</v>
      </c>
      <c r="E30" s="4"/>
      <c r="F30" s="4"/>
      <c r="G30" s="38"/>
    </row>
    <row r="31" spans="2:7" s="27" customFormat="1" ht="15" customHeight="1">
      <c r="B31" s="65"/>
      <c r="C31" s="34" t="s">
        <v>139</v>
      </c>
      <c r="D31" s="34">
        <f>D32+D33+D34</f>
        <v>1000</v>
      </c>
      <c r="E31" s="34">
        <f>E32+E33+E34</f>
        <v>0</v>
      </c>
      <c r="F31" s="34">
        <f>F32+F33+F34</f>
        <v>0</v>
      </c>
      <c r="G31" s="64">
        <f>G32+G33+G34</f>
        <v>0</v>
      </c>
    </row>
    <row r="32" spans="2:7" s="27" customFormat="1" ht="15" customHeight="1">
      <c r="B32" s="52">
        <v>15</v>
      </c>
      <c r="C32" s="258" t="s">
        <v>162</v>
      </c>
      <c r="D32" s="4">
        <v>0</v>
      </c>
      <c r="E32" s="4"/>
      <c r="F32" s="4"/>
      <c r="G32" s="38"/>
    </row>
    <row r="33" spans="2:7" s="27" customFormat="1" ht="15" customHeight="1">
      <c r="B33" s="52">
        <v>16</v>
      </c>
      <c r="C33" s="258" t="s">
        <v>163</v>
      </c>
      <c r="D33" s="4">
        <v>1000</v>
      </c>
      <c r="E33" s="4"/>
      <c r="F33" s="4"/>
      <c r="G33" s="38"/>
    </row>
    <row r="34" spans="2:7" s="27" customFormat="1" ht="15" customHeight="1">
      <c r="B34" s="52">
        <v>17</v>
      </c>
      <c r="C34" s="258" t="s">
        <v>148</v>
      </c>
      <c r="D34" s="4">
        <v>0</v>
      </c>
      <c r="E34" s="4"/>
      <c r="F34" s="4"/>
      <c r="G34" s="38"/>
    </row>
    <row r="35" spans="2:7" ht="15" customHeight="1" thickBot="1">
      <c r="B35" s="67"/>
      <c r="C35" s="259" t="s">
        <v>238</v>
      </c>
      <c r="D35" s="188">
        <f>D8+D17+D31</f>
        <v>949369</v>
      </c>
      <c r="E35" s="188">
        <f>E8+E17+E31</f>
        <v>0</v>
      </c>
      <c r="F35" s="188">
        <f>F8+F17+F31</f>
        <v>951653</v>
      </c>
      <c r="G35" s="374">
        <f>G8+G17+G31</f>
        <v>60256</v>
      </c>
    </row>
    <row r="36" spans="2:7" s="43" customFormat="1" ht="15" customHeight="1">
      <c r="B36" s="36"/>
      <c r="C36" s="260" t="s">
        <v>143</v>
      </c>
      <c r="D36" s="184">
        <f>D37+D38</f>
        <v>0</v>
      </c>
      <c r="E36" s="184">
        <f>E37+E38</f>
        <v>0</v>
      </c>
      <c r="F36" s="184">
        <f>F37+F38</f>
        <v>0</v>
      </c>
      <c r="G36" s="70">
        <f>G37+G38</f>
        <v>0</v>
      </c>
    </row>
    <row r="37" spans="2:7" s="3" customFormat="1" ht="15" customHeight="1">
      <c r="B37" s="37">
        <v>18</v>
      </c>
      <c r="C37" s="261" t="s">
        <v>164</v>
      </c>
      <c r="D37" s="4">
        <v>0</v>
      </c>
      <c r="E37" s="4"/>
      <c r="F37" s="4"/>
      <c r="G37" s="38"/>
    </row>
    <row r="38" spans="2:7" s="3" customFormat="1" ht="15" customHeight="1">
      <c r="B38" s="37">
        <v>19</v>
      </c>
      <c r="C38" s="261" t="s">
        <v>247</v>
      </c>
      <c r="D38" s="4">
        <v>0</v>
      </c>
      <c r="E38" s="4"/>
      <c r="F38" s="4"/>
      <c r="G38" s="38"/>
    </row>
    <row r="39" spans="2:7" s="43" customFormat="1" ht="15" customHeight="1">
      <c r="B39" s="36"/>
      <c r="C39" s="260" t="s">
        <v>146</v>
      </c>
      <c r="D39" s="184">
        <f>D40</f>
        <v>0</v>
      </c>
      <c r="E39" s="184">
        <f>E40</f>
        <v>0</v>
      </c>
      <c r="F39" s="184">
        <f>F40</f>
        <v>0</v>
      </c>
      <c r="G39" s="70">
        <f>G40</f>
        <v>0</v>
      </c>
    </row>
    <row r="40" spans="2:7" s="3" customFormat="1" ht="15" customHeight="1">
      <c r="B40" s="37">
        <v>20</v>
      </c>
      <c r="C40" s="261" t="s">
        <v>149</v>
      </c>
      <c r="D40" s="4">
        <v>0</v>
      </c>
      <c r="E40" s="4"/>
      <c r="F40" s="4"/>
      <c r="G40" s="38"/>
    </row>
    <row r="41" spans="2:7" s="23" customFormat="1" ht="15" customHeight="1" thickBot="1">
      <c r="B41" s="67"/>
      <c r="C41" s="259" t="s">
        <v>220</v>
      </c>
      <c r="D41" s="170"/>
      <c r="E41" s="170"/>
      <c r="F41" s="170"/>
      <c r="G41" s="68"/>
    </row>
    <row r="42" spans="2:7" s="131" customFormat="1" ht="18" customHeight="1" thickBot="1">
      <c r="B42" s="154"/>
      <c r="C42" s="262" t="s">
        <v>6</v>
      </c>
      <c r="D42" s="186">
        <f>D35+D36+D39+D41</f>
        <v>949369</v>
      </c>
      <c r="E42" s="186">
        <f>E35+E36+E39+E41</f>
        <v>0</v>
      </c>
      <c r="F42" s="186">
        <f>F35+F36+F39+F41</f>
        <v>951653</v>
      </c>
      <c r="G42" s="144">
        <f>G35+G36+G39+G41</f>
        <v>60256</v>
      </c>
    </row>
  </sheetData>
  <sheetProtection/>
  <mergeCells count="5">
    <mergeCell ref="G5:G6"/>
    <mergeCell ref="B4:C4"/>
    <mergeCell ref="B5:B6"/>
    <mergeCell ref="C5:C6"/>
    <mergeCell ref="D5:F5"/>
  </mergeCells>
  <printOptions horizontalCentered="1"/>
  <pageMargins left="0.7480314960629921" right="0.1968503937007874" top="1.3779527559055118" bottom="0.3937007874015748" header="0.5905511811023623" footer="0"/>
  <pageSetup firstPageNumber="15" useFirstPageNumber="1" horizontalDpi="300" verticalDpi="300" orientation="portrait" paperSize="9" r:id="rId1"/>
  <headerFooter alignWithMargins="0">
    <oddHeader>&amp;L&amp;"Times New Roman CE,Félkövér"&amp;12
Dunavarsány Város Önkormányzata
2009. évi költségvetése&amp;R&amp;12&amp;P./36.sz. oldal
&amp;"Times New Roman CE,Félkövér"I./8.sz.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G46"/>
  <sheetViews>
    <sheetView zoomScalePageLayoutView="0" workbookViewId="0" topLeftCell="A1">
      <selection activeCell="A8" sqref="A8"/>
    </sheetView>
  </sheetViews>
  <sheetFormatPr defaultColWidth="10.625" defaultRowHeight="12.75"/>
  <cols>
    <col min="1" max="1" width="10.625" style="8" customWidth="1"/>
    <col min="2" max="2" width="5.875" style="14" customWidth="1"/>
    <col min="3" max="3" width="48.875" style="8" customWidth="1"/>
    <col min="4" max="4" width="11.875" style="8" customWidth="1"/>
    <col min="5" max="5" width="11.875" style="8" hidden="1" customWidth="1"/>
    <col min="6" max="6" width="9.875" style="8" customWidth="1"/>
    <col min="7" max="7" width="11.875" style="8" customWidth="1"/>
    <col min="8" max="16384" width="10.625" style="8" customWidth="1"/>
  </cols>
  <sheetData>
    <row r="1" s="1" customFormat="1" ht="12.75">
      <c r="B1" s="13"/>
    </row>
    <row r="2" s="1" customFormat="1" ht="12.75">
      <c r="B2" s="13"/>
    </row>
    <row r="3" spans="2:7" s="1" customFormat="1" ht="15" customHeight="1">
      <c r="B3" s="13"/>
      <c r="D3" s="10"/>
      <c r="E3" s="10"/>
      <c r="F3" s="10"/>
      <c r="G3" s="10"/>
    </row>
    <row r="4" spans="2:7" s="1" customFormat="1" ht="31.5" customHeight="1" thickBot="1">
      <c r="B4" s="490" t="s">
        <v>221</v>
      </c>
      <c r="C4" s="490"/>
      <c r="D4" s="25"/>
      <c r="E4" s="25"/>
      <c r="F4" s="25"/>
      <c r="G4" s="25" t="s">
        <v>349</v>
      </c>
    </row>
    <row r="5" spans="2:7" s="15" customFormat="1" ht="24" customHeight="1">
      <c r="B5" s="449" t="s">
        <v>18</v>
      </c>
      <c r="C5" s="457" t="s">
        <v>79</v>
      </c>
      <c r="D5" s="454" t="s">
        <v>414</v>
      </c>
      <c r="E5" s="455"/>
      <c r="F5" s="456"/>
      <c r="G5" s="447" t="s">
        <v>415</v>
      </c>
    </row>
    <row r="6" spans="2:7" s="26" customFormat="1" ht="33" customHeight="1" thickBot="1">
      <c r="B6" s="450"/>
      <c r="C6" s="452"/>
      <c r="D6" s="107" t="s">
        <v>113</v>
      </c>
      <c r="E6" s="107" t="s">
        <v>326</v>
      </c>
      <c r="F6" s="107" t="s">
        <v>350</v>
      </c>
      <c r="G6" s="448"/>
    </row>
    <row r="7" spans="2:7" s="22" customFormat="1" ht="11.25">
      <c r="B7" s="47"/>
      <c r="C7" s="252"/>
      <c r="D7" s="187"/>
      <c r="E7" s="187"/>
      <c r="F7" s="187"/>
      <c r="G7" s="48"/>
    </row>
    <row r="8" spans="2:7" s="176" customFormat="1" ht="15" customHeight="1">
      <c r="B8" s="164"/>
      <c r="C8" s="253" t="s">
        <v>14</v>
      </c>
      <c r="D8" s="189">
        <f>SUM(D9:D15)</f>
        <v>4141</v>
      </c>
      <c r="E8" s="189">
        <f>SUM(E9:E15)</f>
        <v>0</v>
      </c>
      <c r="F8" s="189">
        <f>SUM(F9:F15)</f>
        <v>20955</v>
      </c>
      <c r="G8" s="373">
        <f>SUM(G9:G15)</f>
        <v>4355</v>
      </c>
    </row>
    <row r="9" spans="2:7" s="1" customFormat="1" ht="15" customHeight="1">
      <c r="B9" s="52">
        <v>1</v>
      </c>
      <c r="C9" s="254" t="s">
        <v>248</v>
      </c>
      <c r="D9" s="4">
        <v>0</v>
      </c>
      <c r="E9" s="4"/>
      <c r="F9" s="4"/>
      <c r="G9" s="38"/>
    </row>
    <row r="10" spans="2:7" s="1" customFormat="1" ht="15" customHeight="1">
      <c r="B10" s="52">
        <v>2</v>
      </c>
      <c r="C10" s="254" t="s">
        <v>249</v>
      </c>
      <c r="D10" s="4">
        <v>334</v>
      </c>
      <c r="E10" s="4"/>
      <c r="F10" s="4">
        <v>1845</v>
      </c>
      <c r="G10" s="38">
        <v>340</v>
      </c>
    </row>
    <row r="11" spans="2:7" s="1" customFormat="1" ht="15" customHeight="1">
      <c r="B11" s="52">
        <v>3</v>
      </c>
      <c r="C11" s="254" t="s">
        <v>250</v>
      </c>
      <c r="D11" s="4">
        <v>0</v>
      </c>
      <c r="E11" s="4"/>
      <c r="F11" s="4"/>
      <c r="G11" s="38"/>
    </row>
    <row r="12" spans="2:7" s="1" customFormat="1" ht="15" customHeight="1">
      <c r="B12" s="52">
        <v>4</v>
      </c>
      <c r="C12" s="254" t="s">
        <v>251</v>
      </c>
      <c r="D12" s="4">
        <v>140</v>
      </c>
      <c r="E12" s="4"/>
      <c r="F12" s="4">
        <v>1255</v>
      </c>
      <c r="G12" s="38">
        <v>215</v>
      </c>
    </row>
    <row r="13" spans="2:7" s="1" customFormat="1" ht="15" customHeight="1">
      <c r="B13" s="52">
        <v>5</v>
      </c>
      <c r="C13" s="254" t="s">
        <v>252</v>
      </c>
      <c r="D13" s="4">
        <v>1500</v>
      </c>
      <c r="E13" s="4"/>
      <c r="F13" s="4">
        <v>16222</v>
      </c>
      <c r="G13" s="38">
        <v>1800</v>
      </c>
    </row>
    <row r="14" spans="2:7" s="1" customFormat="1" ht="15" customHeight="1">
      <c r="B14" s="52">
        <v>6</v>
      </c>
      <c r="C14" s="254" t="s">
        <v>253</v>
      </c>
      <c r="D14" s="4">
        <v>0</v>
      </c>
      <c r="E14" s="4"/>
      <c r="F14" s="4"/>
      <c r="G14" s="38"/>
    </row>
    <row r="15" spans="2:7" s="1" customFormat="1" ht="15" customHeight="1">
      <c r="B15" s="52">
        <v>7</v>
      </c>
      <c r="C15" s="254" t="s">
        <v>254</v>
      </c>
      <c r="D15" s="4">
        <v>2167</v>
      </c>
      <c r="E15" s="4"/>
      <c r="F15" s="4">
        <v>1633</v>
      </c>
      <c r="G15" s="38">
        <v>2000</v>
      </c>
    </row>
    <row r="16" spans="2:7" s="176" customFormat="1" ht="15" customHeight="1">
      <c r="B16" s="164"/>
      <c r="C16" s="253" t="s">
        <v>255</v>
      </c>
      <c r="D16" s="189">
        <f>SUM(D17:D22)</f>
        <v>3250</v>
      </c>
      <c r="E16" s="189">
        <f>SUM(E17:E22)</f>
        <v>0</v>
      </c>
      <c r="F16" s="189">
        <f>SUM(F17:F22)</f>
        <v>2241</v>
      </c>
      <c r="G16" s="373">
        <f>SUM(G17:G22)</f>
        <v>1080</v>
      </c>
    </row>
    <row r="17" spans="2:7" s="1" customFormat="1" ht="15" customHeight="1">
      <c r="B17" s="52">
        <v>8</v>
      </c>
      <c r="C17" s="254" t="s">
        <v>256</v>
      </c>
      <c r="D17" s="4">
        <v>200</v>
      </c>
      <c r="E17" s="4"/>
      <c r="F17" s="4">
        <v>56</v>
      </c>
      <c r="G17" s="38">
        <v>80</v>
      </c>
    </row>
    <row r="18" spans="2:7" s="1" customFormat="1" ht="15" customHeight="1">
      <c r="B18" s="52">
        <v>9</v>
      </c>
      <c r="C18" s="255" t="s">
        <v>257</v>
      </c>
      <c r="D18" s="4">
        <v>0</v>
      </c>
      <c r="E18" s="4"/>
      <c r="F18" s="4"/>
      <c r="G18" s="38"/>
    </row>
    <row r="19" spans="2:7" s="1" customFormat="1" ht="15" customHeight="1">
      <c r="B19" s="52">
        <v>10</v>
      </c>
      <c r="C19" s="254" t="s">
        <v>258</v>
      </c>
      <c r="D19" s="4">
        <v>2000</v>
      </c>
      <c r="E19" s="4"/>
      <c r="F19" s="4"/>
      <c r="G19" s="38">
        <v>800</v>
      </c>
    </row>
    <row r="20" spans="2:7" s="1" customFormat="1" ht="15" customHeight="1">
      <c r="B20" s="52">
        <v>11</v>
      </c>
      <c r="C20" s="254" t="s">
        <v>259</v>
      </c>
      <c r="D20" s="4">
        <v>800</v>
      </c>
      <c r="E20" s="4"/>
      <c r="F20" s="4">
        <v>1875</v>
      </c>
      <c r="G20" s="38">
        <v>200</v>
      </c>
    </row>
    <row r="21" spans="2:7" s="1" customFormat="1" ht="15" customHeight="1">
      <c r="B21" s="52">
        <v>12</v>
      </c>
      <c r="C21" s="254" t="s">
        <v>260</v>
      </c>
      <c r="D21" s="4"/>
      <c r="E21" s="4"/>
      <c r="F21" s="4"/>
      <c r="G21" s="38"/>
    </row>
    <row r="22" spans="2:7" s="1" customFormat="1" ht="15" customHeight="1">
      <c r="B22" s="52">
        <v>13</v>
      </c>
      <c r="C22" s="254" t="s">
        <v>261</v>
      </c>
      <c r="D22" s="4">
        <v>250</v>
      </c>
      <c r="E22" s="4"/>
      <c r="F22" s="4">
        <v>310</v>
      </c>
      <c r="G22" s="38"/>
    </row>
    <row r="23" spans="2:7" s="176" customFormat="1" ht="15" customHeight="1">
      <c r="B23" s="164"/>
      <c r="C23" s="253" t="s">
        <v>302</v>
      </c>
      <c r="D23" s="189">
        <f>SUM(D24:D32)</f>
        <v>8000</v>
      </c>
      <c r="E23" s="189">
        <f>SUM(E24:E32)</f>
        <v>0</v>
      </c>
      <c r="F23" s="189">
        <f>SUM(F24:F32)</f>
        <v>7738</v>
      </c>
      <c r="G23" s="373">
        <f>SUM(G24:G32)</f>
        <v>7000</v>
      </c>
    </row>
    <row r="24" spans="2:7" s="1" customFormat="1" ht="15" customHeight="1">
      <c r="B24" s="52">
        <v>14</v>
      </c>
      <c r="C24" s="254" t="s">
        <v>262</v>
      </c>
      <c r="D24" s="4">
        <v>5000</v>
      </c>
      <c r="E24" s="4"/>
      <c r="F24" s="4">
        <v>5333</v>
      </c>
      <c r="G24" s="38">
        <v>4000</v>
      </c>
    </row>
    <row r="25" spans="2:7" s="1" customFormat="1" ht="15" customHeight="1">
      <c r="B25" s="52">
        <v>15</v>
      </c>
      <c r="C25" s="254" t="s">
        <v>9</v>
      </c>
      <c r="D25" s="4"/>
      <c r="E25" s="4"/>
      <c r="F25" s="4"/>
      <c r="G25" s="38"/>
    </row>
    <row r="26" spans="2:7" s="1" customFormat="1" ht="15" customHeight="1">
      <c r="B26" s="52">
        <v>16</v>
      </c>
      <c r="C26" s="254" t="s">
        <v>10</v>
      </c>
      <c r="D26" s="4"/>
      <c r="E26" s="4"/>
      <c r="F26" s="4"/>
      <c r="G26" s="38"/>
    </row>
    <row r="27" spans="2:7" s="1" customFormat="1" ht="15" customHeight="1">
      <c r="B27" s="52">
        <v>17</v>
      </c>
      <c r="C27" s="254" t="s">
        <v>11</v>
      </c>
      <c r="D27" s="4"/>
      <c r="E27" s="4"/>
      <c r="F27" s="4"/>
      <c r="G27" s="38"/>
    </row>
    <row r="28" spans="2:7" s="1" customFormat="1" ht="15" customHeight="1">
      <c r="B28" s="52">
        <v>18</v>
      </c>
      <c r="C28" s="254" t="s">
        <v>12</v>
      </c>
      <c r="D28" s="4">
        <v>500</v>
      </c>
      <c r="E28" s="4"/>
      <c r="F28" s="4">
        <v>175</v>
      </c>
      <c r="G28" s="38">
        <v>500</v>
      </c>
    </row>
    <row r="29" spans="2:7" s="1" customFormat="1" ht="15" customHeight="1">
      <c r="B29" s="52">
        <v>19</v>
      </c>
      <c r="C29" s="254" t="s">
        <v>103</v>
      </c>
      <c r="D29" s="4"/>
      <c r="E29" s="4"/>
      <c r="F29" s="4"/>
      <c r="G29" s="38"/>
    </row>
    <row r="30" spans="2:7" s="1" customFormat="1" ht="15" customHeight="1">
      <c r="B30" s="52">
        <v>20</v>
      </c>
      <c r="C30" s="254" t="s">
        <v>263</v>
      </c>
      <c r="D30" s="4"/>
      <c r="E30" s="4"/>
      <c r="F30" s="4"/>
      <c r="G30" s="38"/>
    </row>
    <row r="31" spans="2:7" s="1" customFormat="1" ht="15" customHeight="1">
      <c r="B31" s="52">
        <v>21</v>
      </c>
      <c r="C31" s="254" t="s">
        <v>307</v>
      </c>
      <c r="D31" s="4">
        <v>2500</v>
      </c>
      <c r="E31" s="4"/>
      <c r="F31" s="4">
        <v>2230</v>
      </c>
      <c r="G31" s="38">
        <v>2500</v>
      </c>
    </row>
    <row r="32" spans="2:7" s="1" customFormat="1" ht="15" customHeight="1">
      <c r="B32" s="52">
        <v>22</v>
      </c>
      <c r="C32" s="254" t="s">
        <v>348</v>
      </c>
      <c r="D32" s="4">
        <v>0</v>
      </c>
      <c r="E32" s="4"/>
      <c r="F32" s="4"/>
      <c r="G32" s="38"/>
    </row>
    <row r="33" spans="2:7" s="176" customFormat="1" ht="15" customHeight="1">
      <c r="B33" s="164"/>
      <c r="C33" s="253" t="s">
        <v>303</v>
      </c>
      <c r="D33" s="189">
        <f>SUM(D34:D40)</f>
        <v>6640</v>
      </c>
      <c r="E33" s="189">
        <f>SUM(E34:E40)</f>
        <v>0</v>
      </c>
      <c r="F33" s="189">
        <f>SUM(F34:F40)</f>
        <v>8778</v>
      </c>
      <c r="G33" s="373">
        <f>SUM(G34:G40)</f>
        <v>6625</v>
      </c>
    </row>
    <row r="34" spans="2:7" s="1" customFormat="1" ht="15" customHeight="1">
      <c r="B34" s="52">
        <v>23</v>
      </c>
      <c r="C34" s="254" t="s">
        <v>264</v>
      </c>
      <c r="D34" s="4"/>
      <c r="E34" s="4"/>
      <c r="F34" s="4"/>
      <c r="G34" s="38">
        <v>500</v>
      </c>
    </row>
    <row r="35" spans="2:7" s="1" customFormat="1" ht="15" customHeight="1">
      <c r="B35" s="52">
        <v>24</v>
      </c>
      <c r="C35" s="254" t="s">
        <v>301</v>
      </c>
      <c r="D35" s="4">
        <v>1000</v>
      </c>
      <c r="E35" s="4"/>
      <c r="F35" s="4">
        <v>374</v>
      </c>
      <c r="G35" s="38"/>
    </row>
    <row r="36" spans="2:7" s="1" customFormat="1" ht="15" customHeight="1">
      <c r="B36" s="52">
        <v>25</v>
      </c>
      <c r="C36" s="254" t="s">
        <v>13</v>
      </c>
      <c r="D36" s="4">
        <v>1600</v>
      </c>
      <c r="E36" s="4"/>
      <c r="F36" s="4">
        <v>580</v>
      </c>
      <c r="G36" s="38">
        <v>800</v>
      </c>
    </row>
    <row r="37" spans="2:7" s="1" customFormat="1" ht="15" customHeight="1">
      <c r="B37" s="52">
        <v>26</v>
      </c>
      <c r="C37" s="254" t="s">
        <v>12</v>
      </c>
      <c r="D37" s="4">
        <v>800</v>
      </c>
      <c r="E37" s="4"/>
      <c r="F37" s="4">
        <v>370</v>
      </c>
      <c r="G37" s="38">
        <v>500</v>
      </c>
    </row>
    <row r="38" spans="2:7" s="1" customFormat="1" ht="15" customHeight="1">
      <c r="B38" s="52">
        <v>27</v>
      </c>
      <c r="C38" s="254" t="s">
        <v>104</v>
      </c>
      <c r="D38" s="4"/>
      <c r="E38" s="4"/>
      <c r="F38" s="4"/>
      <c r="G38" s="38"/>
    </row>
    <row r="39" spans="2:7" s="1" customFormat="1" ht="15" customHeight="1">
      <c r="B39" s="52">
        <v>28</v>
      </c>
      <c r="C39" s="254" t="s">
        <v>105</v>
      </c>
      <c r="D39" s="4"/>
      <c r="E39" s="4"/>
      <c r="F39" s="4"/>
      <c r="G39" s="38"/>
    </row>
    <row r="40" spans="2:7" s="1" customFormat="1" ht="15" customHeight="1">
      <c r="B40" s="52">
        <v>29</v>
      </c>
      <c r="C40" s="254" t="s">
        <v>306</v>
      </c>
      <c r="D40" s="4">
        <v>3240</v>
      </c>
      <c r="E40" s="4"/>
      <c r="F40" s="4">
        <f>5515+540+405+13+3+969+9</f>
        <v>7454</v>
      </c>
      <c r="G40" s="38">
        <f>4200+625</f>
        <v>4825</v>
      </c>
    </row>
    <row r="41" spans="2:7" s="176" customFormat="1" ht="15" customHeight="1">
      <c r="B41" s="164"/>
      <c r="C41" s="253" t="s">
        <v>304</v>
      </c>
      <c r="D41" s="189">
        <f>SUM(D42:D44)</f>
        <v>0</v>
      </c>
      <c r="E41" s="189">
        <f>SUM(E42:E44)</f>
        <v>0</v>
      </c>
      <c r="F41" s="189">
        <f>SUM(F42:F44)</f>
        <v>0</v>
      </c>
      <c r="G41" s="373">
        <f>SUM(G42:G44)</f>
        <v>0</v>
      </c>
    </row>
    <row r="42" spans="2:7" s="1" customFormat="1" ht="15" customHeight="1">
      <c r="B42" s="52">
        <v>30</v>
      </c>
      <c r="C42" s="254" t="s">
        <v>305</v>
      </c>
      <c r="D42" s="4">
        <v>0</v>
      </c>
      <c r="E42" s="4"/>
      <c r="F42" s="4"/>
      <c r="G42" s="38"/>
    </row>
    <row r="43" spans="2:7" s="1" customFormat="1" ht="15" customHeight="1">
      <c r="B43" s="52">
        <v>31</v>
      </c>
      <c r="C43" s="254" t="s">
        <v>58</v>
      </c>
      <c r="D43" s="4">
        <v>0</v>
      </c>
      <c r="E43" s="4"/>
      <c r="F43" s="4"/>
      <c r="G43" s="38"/>
    </row>
    <row r="44" spans="2:7" s="1" customFormat="1" ht="15" customHeight="1">
      <c r="B44" s="52">
        <v>32</v>
      </c>
      <c r="C44" s="254" t="s">
        <v>110</v>
      </c>
      <c r="D44" s="4">
        <v>0</v>
      </c>
      <c r="E44" s="4"/>
      <c r="F44" s="4"/>
      <c r="G44" s="38"/>
    </row>
    <row r="45" spans="2:7" s="22" customFormat="1" ht="12" thickBot="1">
      <c r="B45" s="62"/>
      <c r="C45" s="256"/>
      <c r="D45" s="190"/>
      <c r="E45" s="190"/>
      <c r="F45" s="190"/>
      <c r="G45" s="63"/>
    </row>
    <row r="46" spans="2:7" s="5" customFormat="1" ht="18" customHeight="1" thickBot="1">
      <c r="B46" s="151"/>
      <c r="C46" s="251" t="s">
        <v>6</v>
      </c>
      <c r="D46" s="191">
        <f>D8+D16+D23+D33+D41</f>
        <v>22031</v>
      </c>
      <c r="E46" s="191">
        <f>E8+E16+E23+E33+E41</f>
        <v>0</v>
      </c>
      <c r="F46" s="191">
        <f>F8+F16+F23+F33+F41</f>
        <v>39712</v>
      </c>
      <c r="G46" s="375">
        <f>G8+G16+G23+G33+G41</f>
        <v>19060</v>
      </c>
    </row>
  </sheetData>
  <sheetProtection/>
  <mergeCells count="5">
    <mergeCell ref="G5:G6"/>
    <mergeCell ref="B4:C4"/>
    <mergeCell ref="B5:B6"/>
    <mergeCell ref="C5:C6"/>
    <mergeCell ref="D5:F5"/>
  </mergeCells>
  <printOptions horizontalCentered="1"/>
  <pageMargins left="0.7480314960629921" right="0.1968503937007874" top="1.3779527559055118" bottom="0.3937007874015748" header="0.5905511811023623" footer="0"/>
  <pageSetup firstPageNumber="16" useFirstPageNumber="1" horizontalDpi="300" verticalDpi="300" orientation="portrait" paperSize="9" r:id="rId1"/>
  <headerFooter alignWithMargins="0">
    <oddHeader>&amp;L&amp;"Times New Roman CE,Félkövér"&amp;12
Dunavarsány Város Önkormányzata
2009. évi költségvetése&amp;R&amp;12&amp;P./36.sz. oldal
&amp;"Times New Roman CE,Félkövér"I./9.sz.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XXIII. ker.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ForgachT</dc:creator>
  <cp:keywords/>
  <dc:description/>
  <cp:lastModifiedBy>DobronyiA</cp:lastModifiedBy>
  <cp:lastPrinted>2009-02-02T14:43:20Z</cp:lastPrinted>
  <dcterms:created xsi:type="dcterms:W3CDTF">2003-01-08T11:34:30Z</dcterms:created>
  <dcterms:modified xsi:type="dcterms:W3CDTF">2010-12-10T07:36:36Z</dcterms:modified>
  <cp:category/>
  <cp:version/>
  <cp:contentType/>
  <cp:contentStatus/>
</cp:coreProperties>
</file>