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8955" windowHeight="8490" tabRatio="601" activeTab="0"/>
  </bookViews>
  <sheets>
    <sheet name="452025" sheetId="1" r:id="rId1"/>
    <sheet name="552312" sheetId="2" r:id="rId2"/>
    <sheet name="552323" sheetId="3" r:id="rId3"/>
    <sheet name="552411" sheetId="4" r:id="rId4"/>
    <sheet name="751153" sheetId="5" r:id="rId5"/>
    <sheet name="751164-1" sheetId="6" r:id="rId6"/>
    <sheet name="751164-2" sheetId="7" r:id="rId7"/>
    <sheet name="751175" sheetId="8" r:id="rId8"/>
    <sheet name="751186" sheetId="9" r:id="rId9"/>
    <sheet name="751768" sheetId="10" r:id="rId10"/>
    <sheet name="751845" sheetId="11" r:id="rId11"/>
    <sheet name="751856" sheetId="12" r:id="rId12"/>
    <sheet name="751867" sheetId="13" r:id="rId13"/>
    <sheet name="751878" sheetId="14" r:id="rId14"/>
    <sheet name="751966" sheetId="15" r:id="rId15"/>
    <sheet name="751999" sheetId="16" r:id="rId16"/>
    <sheet name="801115" sheetId="17" r:id="rId17"/>
    <sheet name="801214" sheetId="18" r:id="rId18"/>
    <sheet name="801313" sheetId="19" r:id="rId19"/>
    <sheet name="805113" sheetId="20" r:id="rId20"/>
    <sheet name="851219" sheetId="21" r:id="rId21"/>
    <sheet name="851286" sheetId="22" r:id="rId22"/>
    <sheet name="851297" sheetId="23" r:id="rId23"/>
    <sheet name="851912" sheetId="24" r:id="rId24"/>
    <sheet name="851967" sheetId="25" r:id="rId25"/>
    <sheet name="853233" sheetId="26" r:id="rId26"/>
    <sheet name="853255" sheetId="27" r:id="rId27"/>
    <sheet name="853288" sheetId="28" r:id="rId28"/>
    <sheet name="853311" sheetId="29" r:id="rId29"/>
    <sheet name="853322" sheetId="30" r:id="rId30"/>
    <sheet name="853344" sheetId="31" r:id="rId31"/>
    <sheet name="853355" sheetId="32" r:id="rId32"/>
    <sheet name="901116" sheetId="33" r:id="rId33"/>
    <sheet name="901215" sheetId="34" r:id="rId34"/>
    <sheet name="921815" sheetId="35" r:id="rId35"/>
    <sheet name="923127" sheetId="36" r:id="rId36"/>
    <sheet name="924014" sheetId="37" r:id="rId37"/>
    <sheet name="iskola-össz" sheetId="38" r:id="rId38"/>
    <sheet name="önk-int.nélk" sheetId="39" r:id="rId39"/>
    <sheet name="iskola" sheetId="40" r:id="rId40"/>
    <sheet name="óvoda" sheetId="41" r:id="rId41"/>
    <sheet name="zene" sheetId="42" r:id="rId42"/>
    <sheet name="műv.h" sheetId="43" r:id="rId43"/>
    <sheet name="könyvtár" sheetId="44" r:id="rId44"/>
    <sheet name="DGYSZ" sheetId="45" r:id="rId45"/>
    <sheet name="önk-int.n." sheetId="46" r:id="rId46"/>
    <sheet name="felhalm." sheetId="47" r:id="rId47"/>
    <sheet name="kisebbs" sheetId="48" r:id="rId48"/>
    <sheet name="önk." sheetId="49" r:id="rId49"/>
    <sheet name="Munka15" sheetId="50" r:id="rId50"/>
    <sheet name="önk-bev-kiad" sheetId="51" r:id="rId51"/>
    <sheet name="mérleg" sheetId="52" r:id="rId52"/>
    <sheet name="kisebb1" sheetId="53" r:id="rId53"/>
    <sheet name="kisebb2" sheetId="54" r:id="rId54"/>
    <sheet name="önk-műk" sheetId="55" r:id="rId55"/>
    <sheet name="önk-felh" sheetId="56" r:id="rId56"/>
    <sheet name="PM-bev" sheetId="57" r:id="rId57"/>
    <sheet name="PM-kiad" sheetId="58" r:id="rId58"/>
    <sheet name="int-bev,kiad" sheetId="59" r:id="rId59"/>
    <sheet name="felúj-kiad" sheetId="60" r:id="rId60"/>
    <sheet name="fejlesz-kiad" sheetId="61" r:id="rId61"/>
    <sheet name="hitel" sheetId="62" r:id="rId62"/>
    <sheet name="címrend" sheetId="63" r:id="rId63"/>
    <sheet name="céltart" sheetId="64" r:id="rId64"/>
  </sheets>
  <definedNames>
    <definedName name="_xlnm.Print_Titles" localSheetId="4">'751153'!$1:$1</definedName>
    <definedName name="_xlnm.Print_Titles" localSheetId="34">'921815'!$1:$1</definedName>
    <definedName name="_xlnm.Print_Titles" localSheetId="58">'int-bev,kiad'!$4:$4</definedName>
    <definedName name="_xlnm.Print_Titles" localSheetId="37">'iskola-össz'!$1:$1</definedName>
    <definedName name="_xlnm.Print_Titles" localSheetId="38">'önk-int.nélk'!$1:$1</definedName>
    <definedName name="_xlnm.Print_Titles" localSheetId="57">'PM-kiad'!$6:$6</definedName>
  </definedNames>
  <calcPr fullCalcOnLoad="1"/>
</workbook>
</file>

<file path=xl/sharedStrings.xml><?xml version="1.0" encoding="utf-8"?>
<sst xmlns="http://schemas.openxmlformats.org/spreadsheetml/2006/main" count="3169" uniqueCount="740">
  <si>
    <t>Köztisztv.alapilletménye</t>
  </si>
  <si>
    <t>Köztisztv.egyéb.köt.ill.pótl.</t>
  </si>
  <si>
    <t>Köztisztv.telj.k.jutalma</t>
  </si>
  <si>
    <t>Köztisztv. helyett.</t>
  </si>
  <si>
    <t>Köztisztv. ill.kieg.</t>
  </si>
  <si>
    <t>Egyéb bérr. munkabére</t>
  </si>
  <si>
    <t>Köztisztv.egyéb juttatása</t>
  </si>
  <si>
    <t>Köztisztv. jubileumi jut.</t>
  </si>
  <si>
    <t>Egyéb bérr. saj.jutt.</t>
  </si>
  <si>
    <t>Köztisztv. ruházati ktgtér.</t>
  </si>
  <si>
    <t>Köztisztv. közl. ktgtér.</t>
  </si>
  <si>
    <t>Köztisztv. étkezési hj.</t>
  </si>
  <si>
    <t>Köztisztv. egyéb ktgtér.</t>
  </si>
  <si>
    <t>Közalk. egyéb ktgtér.</t>
  </si>
  <si>
    <t>Részm.köztisztv.rendsz.jutt.</t>
  </si>
  <si>
    <t>Részm.egyéb bérr.rendsz.jutt.</t>
  </si>
  <si>
    <t>Részm.e.bérr.mv.kapcs.jutt.</t>
  </si>
  <si>
    <t>Részm.e.bérr.sajátos jutt.</t>
  </si>
  <si>
    <t>Áll. nem tart.megb. díjai</t>
  </si>
  <si>
    <t>Áll. nem tart.egyéb jutt.</t>
  </si>
  <si>
    <t>Önkorm.képv. tiszt.dija</t>
  </si>
  <si>
    <t>Felmentett mv. jutt.</t>
  </si>
  <si>
    <t>Egyéb sajátos juttatás</t>
  </si>
  <si>
    <t>TB járulék</t>
  </si>
  <si>
    <t>Munkaadói jár.</t>
  </si>
  <si>
    <t>Egészségügyi hj.</t>
  </si>
  <si>
    <t>Táppénz hj.</t>
  </si>
  <si>
    <t>Munkaadókat terh.egyéb jár.</t>
  </si>
  <si>
    <t>Járulékok összesen</t>
  </si>
  <si>
    <t>Gyógyszer beszerz.</t>
  </si>
  <si>
    <t>Irodaszer, nyomtatvány</t>
  </si>
  <si>
    <t>Könyvbeszerzés</t>
  </si>
  <si>
    <t>Folyóirat beszerzés</t>
  </si>
  <si>
    <t>Egyéb információ hordozó</t>
  </si>
  <si>
    <t>Hajtó-és kenőanyag</t>
  </si>
  <si>
    <t>Kisért.tárgyi eszk.</t>
  </si>
  <si>
    <t>Egyéb készletbeszerz.</t>
  </si>
  <si>
    <t>Nem adatátv.távk. dij</t>
  </si>
  <si>
    <t>Adatátv. távk.díj</t>
  </si>
  <si>
    <t>Egyéb komm. szolg.</t>
  </si>
  <si>
    <t>Bérleti és lízingdíj</t>
  </si>
  <si>
    <t>Szállítási szolg.</t>
  </si>
  <si>
    <t>Gázenergia</t>
  </si>
  <si>
    <t>Villamosenergia</t>
  </si>
  <si>
    <t>Víz-és csat.díj</t>
  </si>
  <si>
    <t>Karbantartás</t>
  </si>
  <si>
    <t>Egyéb üzemeltetési szolg.</t>
  </si>
  <si>
    <t>Vásárolt közszolg.</t>
  </si>
  <si>
    <t>Kiszáml. term. ÁFA</t>
  </si>
  <si>
    <t>Belföldi kiküld.</t>
  </si>
  <si>
    <t>Reprezentáció</t>
  </si>
  <si>
    <t>Reklám és pr. kiad.</t>
  </si>
  <si>
    <t>Egyéb különf.dologi kiad.</t>
  </si>
  <si>
    <t>R. és nem r.szem. jutt.össz.</t>
  </si>
  <si>
    <t>Külső szem.jutt.össz.</t>
  </si>
  <si>
    <t>Egyéb befizetési köt.</t>
  </si>
  <si>
    <t>Különf.adók,díjak</t>
  </si>
  <si>
    <t>Kamatkiadások</t>
  </si>
  <si>
    <t>Különféle kiadások össz.</t>
  </si>
  <si>
    <t>Jóléti kiadások össz.</t>
  </si>
  <si>
    <t>Dologi kiadások összesen</t>
  </si>
  <si>
    <t>KIADÁSOK ÖSSZESEN</t>
  </si>
  <si>
    <t>Igazg. szolg. bev.</t>
  </si>
  <si>
    <t>Bérleti és lízing bevétel</t>
  </si>
  <si>
    <t>Dolgozók térítése</t>
  </si>
  <si>
    <t>Kötbér, bírság, egyéb kártér.</t>
  </si>
  <si>
    <t>Különféle egyéb bev.</t>
  </si>
  <si>
    <t>Felhalm.kiad. ÁFA visszatér.</t>
  </si>
  <si>
    <t>Kiszáml.term.szolg ÁFA</t>
  </si>
  <si>
    <t>Ért. t.eszk.ÁFA</t>
  </si>
  <si>
    <t>Földértékesítés</t>
  </si>
  <si>
    <t>Immat.jav. értékesítése</t>
  </si>
  <si>
    <t>Osztalék, hozambevétel</t>
  </si>
  <si>
    <t>Saját bevételek összesen</t>
  </si>
  <si>
    <t>Elöző évi pénzmar.igényb.</t>
  </si>
  <si>
    <t>Vás.term.és szolg.ÁFA</t>
  </si>
  <si>
    <t>Élelmiszer beszerzés</t>
  </si>
  <si>
    <t>Intézményi ell. díja</t>
  </si>
  <si>
    <t>Közalk. alapill.</t>
  </si>
  <si>
    <t>Közalk. köt.ill.pótléka</t>
  </si>
  <si>
    <t>Közalk. felt.függő pótléka</t>
  </si>
  <si>
    <t>Közalk.helyett.díja</t>
  </si>
  <si>
    <t>Közalk. egyéb munkav.jutt.</t>
  </si>
  <si>
    <t>Közalk.végkielégítése</t>
  </si>
  <si>
    <t>Közalk. jub. jutalma</t>
  </si>
  <si>
    <t>Közalk. egyéb jutt.</t>
  </si>
  <si>
    <t>Közalk. étkezési hj.</t>
  </si>
  <si>
    <t>Áll. nem tart. megb.díja</t>
  </si>
  <si>
    <t>Külső szem. jutt. össz.</t>
  </si>
  <si>
    <t>Munkaadói járulék</t>
  </si>
  <si>
    <t>Munkaruha beszerzés</t>
  </si>
  <si>
    <t>Egyéb pénzbeli juttatás</t>
  </si>
  <si>
    <t>Ellátottak pénzb.jutt. össz.</t>
  </si>
  <si>
    <t>Munkahelyi étkeztetés</t>
  </si>
  <si>
    <t>Vendég étkeztetés</t>
  </si>
  <si>
    <t>Pénzeszköz átvétel</t>
  </si>
  <si>
    <t>Kisért. tárgyi eszk.</t>
  </si>
  <si>
    <t>Egyéb készletbesz.</t>
  </si>
  <si>
    <t>Egyéb üzemelt. kiad.</t>
  </si>
  <si>
    <t>Vás. term. és szolg. ÁFA</t>
  </si>
  <si>
    <t>Belföldi kiküldetés</t>
  </si>
  <si>
    <t>Különféle adók, díjak</t>
  </si>
  <si>
    <t>Kamatbevétel</t>
  </si>
  <si>
    <t>Saját bevétel össz.</t>
  </si>
  <si>
    <t>Előző évi pénzmar.igényb.</t>
  </si>
  <si>
    <t>Szakmai anyag beszerz.</t>
  </si>
  <si>
    <t>Adatátv. távk. díj</t>
  </si>
  <si>
    <t>Vásárolt élelmezés</t>
  </si>
  <si>
    <t>Szállítási szolgált.</t>
  </si>
  <si>
    <t>Egyéb bevétel</t>
  </si>
  <si>
    <t>Kiszáml.term.szolg. ÁFA</t>
  </si>
  <si>
    <t>Előző évi pénzmar. igényb.</t>
  </si>
  <si>
    <t>Egyéb bérr.munkabére</t>
  </si>
  <si>
    <t>Egyéb bérr.túlóra díja</t>
  </si>
  <si>
    <t>Közalk.helyett. díja</t>
  </si>
  <si>
    <t>Egyéb bérr. egyéb juttatás</t>
  </si>
  <si>
    <t>Egyéb bérr. egyéb saj.jutt.</t>
  </si>
  <si>
    <t>Építményadó</t>
  </si>
  <si>
    <t>Idegenforgalmi adó</t>
  </si>
  <si>
    <t>Iparűzési adó</t>
  </si>
  <si>
    <t>Pótlékok</t>
  </si>
  <si>
    <t>SZJA kiegészítés</t>
  </si>
  <si>
    <t>Gépjárműadó</t>
  </si>
  <si>
    <t>Önk. lakások lakbérbev.</t>
  </si>
  <si>
    <t>Önk.egyéb hely. bérbead.</t>
  </si>
  <si>
    <t>Közalk. köt.ill. pótléka</t>
  </si>
  <si>
    <t>Közalk. jutalma</t>
  </si>
  <si>
    <t>Közalk. közl.ktgtér.</t>
  </si>
  <si>
    <t>Tüzelőanyag beszerzés</t>
  </si>
  <si>
    <t>Szakmai anyagok beszerz.</t>
  </si>
  <si>
    <t>Saját bevétel összesen</t>
  </si>
  <si>
    <t>Közalk.jubileumi jut.</t>
  </si>
  <si>
    <t>Részm.közalk.szem.jutt.</t>
  </si>
  <si>
    <t>Részm.közalk.mvégz.jutt.</t>
  </si>
  <si>
    <t>Részm.közalk.ktgtér.</t>
  </si>
  <si>
    <t>További mv.létesítők jutt.</t>
  </si>
  <si>
    <t>Felmentett.mv.egyéb jutt.</t>
  </si>
  <si>
    <t>Egyéb információhordozó</t>
  </si>
  <si>
    <t>Reklám, pr. kiadások</t>
  </si>
  <si>
    <t>Kiszáml.term.szolg.ÁFA</t>
  </si>
  <si>
    <t>Gyógyszerbeszerzés</t>
  </si>
  <si>
    <t>Szolgáltatási bevétel</t>
  </si>
  <si>
    <t>Áll.nem tart. egyéb jutt.</t>
  </si>
  <si>
    <t>Természetben nyújtott ell.</t>
  </si>
  <si>
    <t>Rendszeres szoc. segély</t>
  </si>
  <si>
    <t>Időskorúak járadéka</t>
  </si>
  <si>
    <t>Normatív ápolási díj</t>
  </si>
  <si>
    <t>Egyéb ápolási díj</t>
  </si>
  <si>
    <t>Rendszeres gyermekv.tám.</t>
  </si>
  <si>
    <t>Kölcsön nyújt. házt.</t>
  </si>
  <si>
    <t>Rendkívüli felnőtt szoc.</t>
  </si>
  <si>
    <t>Közlekedési tám.</t>
  </si>
  <si>
    <t>Lakossági közmű visszafiz.</t>
  </si>
  <si>
    <t>Term.ny. lakásfennt. tám.</t>
  </si>
  <si>
    <t>Term.ny.termetési s.</t>
  </si>
  <si>
    <t>Köztemetés</t>
  </si>
  <si>
    <t>Közgyógyellátás</t>
  </si>
  <si>
    <t>Term.ny.egyéb ellátás</t>
  </si>
  <si>
    <t>Egyéb pénzbeli ell.</t>
  </si>
  <si>
    <t>Kölcsön visszatérülés</t>
  </si>
  <si>
    <t>Egyéb rász.függő ell.</t>
  </si>
  <si>
    <t>Folyóirat besz.</t>
  </si>
  <si>
    <t>Nem adatátv.távk.díj</t>
  </si>
  <si>
    <t>Kamat bevétel</t>
  </si>
  <si>
    <t>Közalk. végkielégítése</t>
  </si>
  <si>
    <t>Hajtó- és kenőanyag besz.</t>
  </si>
  <si>
    <t>Adatátv.távk. díj</t>
  </si>
  <si>
    <t>Szolgáltatás ellenértéke</t>
  </si>
  <si>
    <t>Bérleti és lízingdíj bev.</t>
  </si>
  <si>
    <t>Beszerz.könyvtári dok.ÁFA</t>
  </si>
  <si>
    <t>Vás.term. és szolg. ÁFA</t>
  </si>
  <si>
    <t>Jóléti kiadások összesen</t>
  </si>
  <si>
    <t>Közalk. alapilletménye</t>
  </si>
  <si>
    <t>Víz- és csat.díj</t>
  </si>
  <si>
    <t>Vás.term. és szolg.ÁFA</t>
  </si>
  <si>
    <t>Pénzeszköz átadás</t>
  </si>
  <si>
    <t>Nem adatátv. távk.díj</t>
  </si>
  <si>
    <t>Lakott külter. kapcs. fel.</t>
  </si>
  <si>
    <t>Üdülőhelyi fel.</t>
  </si>
  <si>
    <t>Bentlakásos és átm. elhely.</t>
  </si>
  <si>
    <t>Szociális étkeztetés</t>
  </si>
  <si>
    <t>Házi segítségnyújtás</t>
  </si>
  <si>
    <t>Családsegítő és gyerm.j. kieg.</t>
  </si>
  <si>
    <t>Szoc. és gyerm.j.alapfel.</t>
  </si>
  <si>
    <t>Óvodai nevelés- alap</t>
  </si>
  <si>
    <t>Óvodai nevelés- kieg.</t>
  </si>
  <si>
    <t>Isk.okt. 1-4.évf.-alap</t>
  </si>
  <si>
    <t>Isk.okt. 1-4.évf.-kieg.</t>
  </si>
  <si>
    <t>Isk.okt. 5-8.évf.-alap</t>
  </si>
  <si>
    <t>Isk.okt. 5-8.évf.-kieg.</t>
  </si>
  <si>
    <t>Kül.gond.ell. 1-4.évf.</t>
  </si>
  <si>
    <t>Kül.gond.ell. 5-8.évf.</t>
  </si>
  <si>
    <t>Kül.gond.ell. - kieg.</t>
  </si>
  <si>
    <t>Alapfokú műv.okt.</t>
  </si>
  <si>
    <t>Képző és ip.műv.</t>
  </si>
  <si>
    <t>Ált.isk. napközi fogl.</t>
  </si>
  <si>
    <t>Isk. bejáró gyerm.</t>
  </si>
  <si>
    <t>Óvodába bejáró gyerm.</t>
  </si>
  <si>
    <t>Különl.helyz.levő tanulók</t>
  </si>
  <si>
    <t>Hj.egyéb közokt.fel.</t>
  </si>
  <si>
    <t>Kult.,egyéb sz.idős fel.</t>
  </si>
  <si>
    <t>Óvodai intézményi étk.</t>
  </si>
  <si>
    <t>Iskolai int. étk.</t>
  </si>
  <si>
    <t>50%-os kedv. jog.</t>
  </si>
  <si>
    <t>100%-ok kedv. jog.</t>
  </si>
  <si>
    <t>50%-os kedv.jog.</t>
  </si>
  <si>
    <t>100%-os kedv.jog.</t>
  </si>
  <si>
    <t>Tankönyvellátás</t>
  </si>
  <si>
    <t>Int.fenntartó társ.-isk.tan.</t>
  </si>
  <si>
    <t>Helyi közműv.fel.</t>
  </si>
  <si>
    <t>Települési sport fel.</t>
  </si>
  <si>
    <t>Hj. tömegközl. fel.</t>
  </si>
  <si>
    <t>Pedagógus szakvizsga</t>
  </si>
  <si>
    <t>Pedag.szakm.szolg.</t>
  </si>
  <si>
    <t>Normatív állami tám. össz.</t>
  </si>
  <si>
    <t>Állami tám. összesen</t>
  </si>
  <si>
    <t>Diáksport</t>
  </si>
  <si>
    <t>Inform.berend.korszer.</t>
  </si>
  <si>
    <t>BEVÉTELEK ÖSSSZESEN</t>
  </si>
  <si>
    <t>BEVÉTELEK ÖSSZESEN</t>
  </si>
  <si>
    <t>Önkorm. kiegészítés</t>
  </si>
  <si>
    <t>Köztisztv. nyelvpótléka</t>
  </si>
  <si>
    <t>Részm.köztisztv.ktg.tér.</t>
  </si>
  <si>
    <t>Ingatlan értékesítés</t>
  </si>
  <si>
    <t>Kötbér, bírság, egyéb kárt.</t>
  </si>
  <si>
    <t>Ért.tárgyi eszk. ÁFA</t>
  </si>
  <si>
    <t>Gépek, ber. értékesítése</t>
  </si>
  <si>
    <t>Bírság</t>
  </si>
  <si>
    <t>Közalk. túlóra díja</t>
  </si>
  <si>
    <t>Közalk. helyett. díja</t>
  </si>
  <si>
    <t>Részm.közalk.sajátos jutt.</t>
  </si>
  <si>
    <t>Pénzeszk.átv. összesen</t>
  </si>
  <si>
    <t>Szoc. kiadás összesen</t>
  </si>
  <si>
    <t>Kötbér, bírság, egyéb bev.</t>
  </si>
  <si>
    <t>Lakáshoz jutás fel.</t>
  </si>
  <si>
    <t>Beszerz.könyvt.dok.ÁFA</t>
  </si>
  <si>
    <t>Önk. kieg.</t>
  </si>
  <si>
    <t>CSÖSZ Családsegítés tám</t>
  </si>
  <si>
    <t>CSÖSZ Gyermekj. szolg tám.</t>
  </si>
  <si>
    <t>Köztisztv. végkielégítése</t>
  </si>
  <si>
    <t>Közalk. jubileumi jut.</t>
  </si>
  <si>
    <t>Körzeti igazg. fel.</t>
  </si>
  <si>
    <t>Pénzeszk.át.váll-nak</t>
  </si>
  <si>
    <t>Pénzeszk.át. összesen</t>
  </si>
  <si>
    <t>452025 Helyi közutak létesítése, felújítása</t>
  </si>
  <si>
    <t>Dologi kiadások</t>
  </si>
  <si>
    <t>Kiadások összesen</t>
  </si>
  <si>
    <t>Bevételek összesen</t>
  </si>
  <si>
    <t>552312 Óvodai intézményi közétkeztetés</t>
  </si>
  <si>
    <t>Állami támogatás</t>
  </si>
  <si>
    <t>Saját bevétel</t>
  </si>
  <si>
    <t>552323 Iskolai intézményi közétkeztetés</t>
  </si>
  <si>
    <t>Személyi juttatások</t>
  </si>
  <si>
    <t>Járulékok</t>
  </si>
  <si>
    <t>552411 Munkahelyi vendéglátás</t>
  </si>
  <si>
    <t>751153 Önkormányzati igazgatási tevékenység</t>
  </si>
  <si>
    <t>Előző évi pénzmaradvány</t>
  </si>
  <si>
    <t>751845 Város és községgazdálkodás</t>
  </si>
  <si>
    <t>751867 Köztemető fenntartási feladatok</t>
  </si>
  <si>
    <t>751878 Közvilágítási feladatok</t>
  </si>
  <si>
    <t>851219 Háziorvosi szolgálat</t>
  </si>
  <si>
    <t>851286 Fogorvosi ellátás</t>
  </si>
  <si>
    <t>851297 Védőnői szolgálat</t>
  </si>
  <si>
    <t>851912 Anya- gyermek- és csecsemővédelem</t>
  </si>
  <si>
    <t>851967 Egészségügyi ellátás egyéb feladatai</t>
  </si>
  <si>
    <t>853233 Házi segítségnyújtás</t>
  </si>
  <si>
    <t>Szociális kiadások</t>
  </si>
  <si>
    <t>853311 Rendszeres szociális pénzbeni ellátás</t>
  </si>
  <si>
    <t>853322 Rendszeres gyermekvédelmi pénzbeni ellátás</t>
  </si>
  <si>
    <t>853344 Eseti pénzbeni szoliális ellátások</t>
  </si>
  <si>
    <t>853355 Eseti pénzbeni gyermekvédelmi ellátás</t>
  </si>
  <si>
    <t>Önkormányzati kieg.</t>
  </si>
  <si>
    <t>Szociális kiadás</t>
  </si>
  <si>
    <t>Áll. nem tart. tiszt.díja</t>
  </si>
  <si>
    <t>Pénzbeli szoc. juttatások</t>
  </si>
  <si>
    <t>853255 Szociális étkeztetés</t>
  </si>
  <si>
    <t>Szoc. továbbképzés</t>
  </si>
  <si>
    <t>Talajterhelési díj</t>
  </si>
  <si>
    <t>KIADÁS ÖSSZESEN</t>
  </si>
  <si>
    <t>Felhalm. célú pénze. átv.</t>
  </si>
  <si>
    <t>Államháztartási tartalék</t>
  </si>
  <si>
    <t>Államháztart. tartalék</t>
  </si>
  <si>
    <t>Hitelfelvétel</t>
  </si>
  <si>
    <t>Részösszesen</t>
  </si>
  <si>
    <t>Hiteltörlesztés</t>
  </si>
  <si>
    <t>Vásárolt közszolgáltatás</t>
  </si>
  <si>
    <t>Óvoda pályázat II.</t>
  </si>
  <si>
    <t>Csapadékvíz elvez. pályázat</t>
  </si>
  <si>
    <t>Árpád u. felújítás pályázat</t>
  </si>
  <si>
    <t>Szelektív hull.gy. pályázat</t>
  </si>
  <si>
    <t>Pályázati támogatás</t>
  </si>
  <si>
    <t>Kiadás</t>
  </si>
  <si>
    <t>Önkormányzati önrész</t>
  </si>
  <si>
    <t>Pályázati támogatás összesen</t>
  </si>
  <si>
    <t>Kiadás összesen</t>
  </si>
  <si>
    <t>Felhalmozási bevétel összesen</t>
  </si>
  <si>
    <t>FŐÖSSZESEN</t>
  </si>
  <si>
    <t>Felhalmozási kiadás összesen</t>
  </si>
  <si>
    <t>Működési hitelfelvétel</t>
  </si>
  <si>
    <t>Összes bevétel</t>
  </si>
  <si>
    <t>Összes hitelfelvétel</t>
  </si>
  <si>
    <t>Összes kiadás</t>
  </si>
  <si>
    <t>Előző évi pénzmaradv.</t>
  </si>
  <si>
    <t>Céltartalék</t>
  </si>
  <si>
    <t>Csatorna társulat</t>
  </si>
  <si>
    <t>Óvadéki betét felbontása</t>
  </si>
  <si>
    <t>Csatorna társulás</t>
  </si>
  <si>
    <t>Phare hitel törlesztés</t>
  </si>
  <si>
    <t>Egyéb felhalmozási bevételek-kiadások</t>
  </si>
  <si>
    <t>Óvoda pályázati támogatás</t>
  </si>
  <si>
    <t>Közmű kapacitás értékesítése</t>
  </si>
  <si>
    <t>(V8-50 telek)</t>
  </si>
  <si>
    <t>Közmű építés (Fernel-Ny-i 1.)</t>
  </si>
  <si>
    <t>Intézményfejl. hozzájárulás (V8)</t>
  </si>
  <si>
    <t>Lízingdíj - autó</t>
  </si>
  <si>
    <t>Lízingdíj - fénymásoló</t>
  </si>
  <si>
    <t>Lízingdíj - főzőüst</t>
  </si>
  <si>
    <t>Csatorna építés (önrész-Dunapart)</t>
  </si>
  <si>
    <t>Peres ügyek követelései</t>
  </si>
  <si>
    <t>Ny-i lakópark - közmű</t>
  </si>
  <si>
    <t>Kábel TV</t>
  </si>
  <si>
    <t>Csat.társ. - Taksony</t>
  </si>
  <si>
    <t>Erdőtelepítés - saját erő</t>
  </si>
  <si>
    <t>Útépítés</t>
  </si>
  <si>
    <t>Felhalmozási hitelfelvétel</t>
  </si>
  <si>
    <t>Egyéb felhalmozási bevétel</t>
  </si>
  <si>
    <t>751856 Települési vízellátás</t>
  </si>
  <si>
    <t>Közfoglalkoztatás</t>
  </si>
  <si>
    <t>901215 Településtisztasági szolgáltatás</t>
  </si>
  <si>
    <t>Előző évi pénzmaradván</t>
  </si>
  <si>
    <t>Lak.jut tám.</t>
  </si>
  <si>
    <t>Lak.jut.tám.visszatérülés</t>
  </si>
  <si>
    <t>Minőségfejlesztés</t>
  </si>
  <si>
    <t>Kisebbségi önk. bevételei</t>
  </si>
  <si>
    <t>Kisebbségi önk. kiadásai</t>
  </si>
  <si>
    <t>Bérleti díj (EHD)</t>
  </si>
  <si>
    <t>Bérleti díj áfa (EHD)</t>
  </si>
  <si>
    <t>Hiteltörl. önk befiz.</t>
  </si>
  <si>
    <t>Hiteltörl. késed. kamat</t>
  </si>
  <si>
    <t>Felhalm.célú pénze. átv.</t>
  </si>
  <si>
    <t>Szennyvíztársulás kiadásai</t>
  </si>
  <si>
    <t>Szennyvíztársulás bevételei</t>
  </si>
  <si>
    <t>ÁFA befiz. kötelezettség</t>
  </si>
  <si>
    <t>2006.évi eredeti ei.</t>
  </si>
  <si>
    <t>Reprezentáci</t>
  </si>
  <si>
    <t>Dunavarsány Önkormányzat 2006 évi bevételei és kiadásai</t>
  </si>
  <si>
    <t>Intézményi működési bevételek</t>
  </si>
  <si>
    <t>Személyi jellegű kiadások</t>
  </si>
  <si>
    <t>Önk.saj.működési bevételei</t>
  </si>
  <si>
    <t>Munkaadót terhelő járulékok</t>
  </si>
  <si>
    <t>ebből:</t>
  </si>
  <si>
    <t>Dologi jellegű kiadások</t>
  </si>
  <si>
    <t>Helyi adók</t>
  </si>
  <si>
    <t>Ellátottak pénzbeli juttatásai</t>
  </si>
  <si>
    <t>Átengedett központi adók</t>
  </si>
  <si>
    <t>Speciális célú támogatások</t>
  </si>
  <si>
    <t>Bírságok, pótlékok,egyéb saj.bev.</t>
  </si>
  <si>
    <t>Működési kiadások összesen</t>
  </si>
  <si>
    <t>Működési bevételek összesen</t>
  </si>
  <si>
    <t xml:space="preserve">Beruházási kiadások </t>
  </si>
  <si>
    <t>Önkorm. ktgvetési támogatása</t>
  </si>
  <si>
    <t>Felújítási kiadások</t>
  </si>
  <si>
    <t>Egyéb felh. kiadások</t>
  </si>
  <si>
    <t>Normatív támogatások</t>
  </si>
  <si>
    <t>Felhalm. kiadások összesen</t>
  </si>
  <si>
    <t>Központosított előirányzatok</t>
  </si>
  <si>
    <t>Helyi önk. kiegészítő tám.</t>
  </si>
  <si>
    <t>Általános tartalék</t>
  </si>
  <si>
    <t>Norm.kötött felh. tám.</t>
  </si>
  <si>
    <t>Fejlesztési célú tám.</t>
  </si>
  <si>
    <t>Támogatások összesen</t>
  </si>
  <si>
    <t>Tárgyi e.,immat.jav.érték.</t>
  </si>
  <si>
    <t>Önk. sajátos felh. és tőkebev.</t>
  </si>
  <si>
    <t>Pénzügyi befektetések bevételei</t>
  </si>
  <si>
    <t>Felh. és tőke jell.bev. össz.</t>
  </si>
  <si>
    <t>Működési célú pénze. átvétel</t>
  </si>
  <si>
    <t>OEP-től átvett pénze.</t>
  </si>
  <si>
    <t>Felhalm.célú pénze. átvétel</t>
  </si>
  <si>
    <t>Véglegesen átvett pénze.össz.</t>
  </si>
  <si>
    <t>Tám.kölcsönök visszatérülése</t>
  </si>
  <si>
    <t>Működési célú hitel</t>
  </si>
  <si>
    <t>Felhalm. céllú hitel</t>
  </si>
  <si>
    <t>Hitelek összesen</t>
  </si>
  <si>
    <t>Pénzforgalom nélküli bevétel</t>
  </si>
  <si>
    <t>BEVÉTELEK MINDÖSSZESEN</t>
  </si>
  <si>
    <t>KADÁSOK MINDÖSSZESEN</t>
  </si>
  <si>
    <t>Költségvetési létszámkeret</t>
  </si>
  <si>
    <t>Dunavarsány Önkormányzat 2006 évi mérlege</t>
  </si>
  <si>
    <t>Működési bevételek</t>
  </si>
  <si>
    <t>Működési kiadások</t>
  </si>
  <si>
    <t>Támogatások</t>
  </si>
  <si>
    <t>Felhalmozási kiadások</t>
  </si>
  <si>
    <t>Felh. és tőke jell.bev.</t>
  </si>
  <si>
    <t>Nyújtott kölcsönök</t>
  </si>
  <si>
    <t>Véglegesen átvett pénze.</t>
  </si>
  <si>
    <t>Tartalékok</t>
  </si>
  <si>
    <t>általános tartalék</t>
  </si>
  <si>
    <t>céltartalék</t>
  </si>
  <si>
    <t>Költségvetési bev. össz.</t>
  </si>
  <si>
    <t>Költségvetési kiad. össz.</t>
  </si>
  <si>
    <t>Finanszírozási bevételek</t>
  </si>
  <si>
    <t>(rövid lej.hitel)</t>
  </si>
  <si>
    <t>Finanszírozási kiadások</t>
  </si>
  <si>
    <t>Hitel felvétel (felhalm.)</t>
  </si>
  <si>
    <t>KIADÁSOK MINDÖSSZESEN</t>
  </si>
  <si>
    <t>2006 évi költségvetésének alakulásáról</t>
  </si>
  <si>
    <t>Személyi jellegű bevételek</t>
  </si>
  <si>
    <t>Felhalm. és tőkejell. bev.</t>
  </si>
  <si>
    <t>Pénzforgalom nélküli bev.</t>
  </si>
  <si>
    <t>Dunavarsány Önkormányzat 2006 évi működési célú bevételei és kiadásai</t>
  </si>
  <si>
    <t>Dunavarsány Önkormányzat 2006 évi felhalmozási célú</t>
  </si>
  <si>
    <t>Tárgyi eszközök, immateriális javak értékesítése</t>
  </si>
  <si>
    <t>Önkormányzat felújítási kiadásai</t>
  </si>
  <si>
    <t>Önkormányzat sajátos felhalmozási és tőkebevételei</t>
  </si>
  <si>
    <t>Önkormányzat fejlesztési kiadásai</t>
  </si>
  <si>
    <t>Egyéb pénzügyi befektetések bevételei</t>
  </si>
  <si>
    <t>Felhalmozási célú pénzeszköz átadás ÁHT-n belülre</t>
  </si>
  <si>
    <t>Felhalmozási célú pénzeszköz átadás ÁHT-n kivülre</t>
  </si>
  <si>
    <t>Felhalmozási célú pénzeszköz átvétel</t>
  </si>
  <si>
    <t>Folyamatban lévő beruh.címzett és céltámmogatása</t>
  </si>
  <si>
    <t>Új, induló beruházás címzett és céltámogatása</t>
  </si>
  <si>
    <t>Felhalmozási célú hitel</t>
  </si>
  <si>
    <t>Dunavarsány Város Önkormányzat Polgármesteri Hivatalának</t>
  </si>
  <si>
    <t>és egyéb szakfeladatainak</t>
  </si>
  <si>
    <t>2006 évi bevételei forrásonként</t>
  </si>
  <si>
    <t>2006 évi működési kiadásai</t>
  </si>
  <si>
    <t>Polgármesteri Hivatal igazgatási feladat kiadásai</t>
  </si>
  <si>
    <t>Létszám</t>
  </si>
  <si>
    <t>Helyi közutak létesítése, felújítása</t>
  </si>
  <si>
    <t>Óvodai intézményi közétkeztetés</t>
  </si>
  <si>
    <t>Iskolai intézményi közétkeztetés</t>
  </si>
  <si>
    <t>Munkahelyi vendéglátás</t>
  </si>
  <si>
    <t>Város és községgazdálkodás</t>
  </si>
  <si>
    <t>Települési vízellátás</t>
  </si>
  <si>
    <t>Köztemető fenntartási feladatok</t>
  </si>
  <si>
    <t>Közvilágítási feladatok</t>
  </si>
  <si>
    <t>Háziorvosi szolgálat</t>
  </si>
  <si>
    <t>Fogorvosi ellátás</t>
  </si>
  <si>
    <t>Védőnői szolgálat</t>
  </si>
  <si>
    <t>Anya- gyermek- és csecsemővédelem</t>
  </si>
  <si>
    <t>Egészségügyi ellátás egyéb feladatai</t>
  </si>
  <si>
    <t>Rendszeres szociális pénzbeni ellátás</t>
  </si>
  <si>
    <t>Rendszeres gyermekvédelmi pénzbeni ellátás</t>
  </si>
  <si>
    <t>Eseti pénzbeni szoliális ellátások</t>
  </si>
  <si>
    <t>Eseti pénzbeni gyermekvédelmi ellátás</t>
  </si>
  <si>
    <t>Településtisztasági szolgálat</t>
  </si>
  <si>
    <t>Igazgatási Feladat és egyéb feladatok összesen</t>
  </si>
  <si>
    <t>Részben önálló intézmények finanszírozása</t>
  </si>
  <si>
    <t>Létszám összesen</t>
  </si>
  <si>
    <t xml:space="preserve">Részben önállóan gazdálkodó intézmények </t>
  </si>
  <si>
    <t>2006 évi bevételei és kiadásai</t>
  </si>
  <si>
    <t>Ktgvetési, önk.támogatás</t>
  </si>
  <si>
    <t>Munkaadót terh.járulék</t>
  </si>
  <si>
    <t>Ellátottak pénzbeli juttatása</t>
  </si>
  <si>
    <t>Egyéb kiadás</t>
  </si>
  <si>
    <t>Részben önállóan gazdálkodó intézmények összesen</t>
  </si>
  <si>
    <t>Dunavarsány Önkormányza 2006 évi felújítási kiadásai feladatonként</t>
  </si>
  <si>
    <t>Sorsz.</t>
  </si>
  <si>
    <t>Feladat megnevezése</t>
  </si>
  <si>
    <t>1.</t>
  </si>
  <si>
    <t>II. Óvoda felújítása</t>
  </si>
  <si>
    <t>2.</t>
  </si>
  <si>
    <t>Árpád u. felújítása</t>
  </si>
  <si>
    <t>Összesen</t>
  </si>
  <si>
    <t>Dunavarsány Önkormányzat 2006 évi fejlesztési kiadásai feladatonként</t>
  </si>
  <si>
    <t>2007 évi számított előirányzat</t>
  </si>
  <si>
    <t>2008 évi számított előirányzat</t>
  </si>
  <si>
    <t>Csapadékvíz elvezetés</t>
  </si>
  <si>
    <t>Szelektív hulladék sziget</t>
  </si>
  <si>
    <t>3.</t>
  </si>
  <si>
    <t>4-</t>
  </si>
  <si>
    <t>5.</t>
  </si>
  <si>
    <t xml:space="preserve">6. </t>
  </si>
  <si>
    <t>Csatorna építés (Dunapart)</t>
  </si>
  <si>
    <t>7.</t>
  </si>
  <si>
    <t>Erdőtelepítés</t>
  </si>
  <si>
    <t>8.</t>
  </si>
  <si>
    <t>Dunavarsány Önkormányzat által felvett hitelálomány alakulása,</t>
  </si>
  <si>
    <t xml:space="preserve">lejárat és eszközök szerinti bontásban </t>
  </si>
  <si>
    <t>Megnevezés</t>
  </si>
  <si>
    <t>Felvét éve</t>
  </si>
  <si>
    <t>Összege</t>
  </si>
  <si>
    <t>Lejárati évek</t>
  </si>
  <si>
    <t>Fejlesztési hitel</t>
  </si>
  <si>
    <t>Tőke</t>
  </si>
  <si>
    <t>(Víztársulat)</t>
  </si>
  <si>
    <t>Kamat</t>
  </si>
  <si>
    <t>PHARE hitel</t>
  </si>
  <si>
    <t>(társulás 6 község)</t>
  </si>
  <si>
    <t>Összesen:</t>
  </si>
  <si>
    <t>Dunavarsány Önkormányzat 2006 évi céltartaléka</t>
  </si>
  <si>
    <t>Az átcsoportosítás jogát gyakorolja</t>
  </si>
  <si>
    <t>Szeméyi juttatások - Polg. Hiv.</t>
  </si>
  <si>
    <t>Polgármester</t>
  </si>
  <si>
    <t>Járulékok - Polg. Hiv.</t>
  </si>
  <si>
    <t>Szeméyi juttatások - Általános isk.</t>
  </si>
  <si>
    <t>4.</t>
  </si>
  <si>
    <t>Járulékok - Általános isk.</t>
  </si>
  <si>
    <t>Szeméyi juttatások - Óvoda</t>
  </si>
  <si>
    <t>6.</t>
  </si>
  <si>
    <t>Járulékok - Óvoda</t>
  </si>
  <si>
    <t>Személyi juttatások - Zeneiskola</t>
  </si>
  <si>
    <t>Járulékok - Zeneiskola</t>
  </si>
  <si>
    <t>2006. évi eredeti ei.</t>
  </si>
  <si>
    <t>Intézm.üz. kiad. össz.</t>
  </si>
  <si>
    <t>Szakmai tev. kiad. össz.</t>
  </si>
  <si>
    <t>Dologi kiadások össz.</t>
  </si>
  <si>
    <t>Személyi juttatások össz.</t>
  </si>
  <si>
    <t>Normatív áll. tám. össz.</t>
  </si>
  <si>
    <t>Saját bevételek össz.</t>
  </si>
  <si>
    <t>Pénzeszk. átad. összesen</t>
  </si>
  <si>
    <t>Pénzeszk. átvétel össz.</t>
  </si>
  <si>
    <t>Pénze. átvétel állam.házt.</t>
  </si>
  <si>
    <t>Pénze.átv.önk-i ktgv.szervt.</t>
  </si>
  <si>
    <t>Település ig. és komm. fel.</t>
  </si>
  <si>
    <t>Norm.kötött felh.áll.tám.össz.</t>
  </si>
  <si>
    <t>Pénze.át.önk.kv-i szervnek</t>
  </si>
  <si>
    <t>Pénze.át.non-profit szervnek</t>
  </si>
  <si>
    <t>Pénze.át.alapítványnak</t>
  </si>
  <si>
    <t>Részm.köztiszt.mv.kapcs.jutt.</t>
  </si>
  <si>
    <t>Pénze.átv.kp-i ktgv.szervtől</t>
  </si>
  <si>
    <t>Pénze. átvétel összesen</t>
  </si>
  <si>
    <t>Pénze.átv.kp-i ktgv.szervt.</t>
  </si>
  <si>
    <t>Állami tám. össz.</t>
  </si>
  <si>
    <t>SZJA helyben mar. része</t>
  </si>
  <si>
    <t>R. és nem r.szem. j.össz.</t>
  </si>
  <si>
    <t>Közalk. egyéb munk.jutt.</t>
  </si>
  <si>
    <t>Pénze.átv.önk.ktgv.szervtől</t>
  </si>
  <si>
    <t>Norm.kötött f.áll.tám.össz.</t>
  </si>
  <si>
    <t>Norm.kötött f.áll. tám.össz.</t>
  </si>
  <si>
    <t>Pénze.átv.TB alapoktól</t>
  </si>
  <si>
    <t>Pénze.átv. összesen</t>
  </si>
  <si>
    <t>Pénze.átadás egyéb váll.</t>
  </si>
  <si>
    <t>Pénze.átadás összesen</t>
  </si>
  <si>
    <t>Pénze. átv. önk-tól</t>
  </si>
  <si>
    <t>Pénze. átv.összesen</t>
  </si>
  <si>
    <t>Felh. célú pénze. átadás</t>
  </si>
  <si>
    <t>Irodaszer, nyomt. besz.</t>
  </si>
  <si>
    <t>Víz és csat.dij (Díjkieg.)</t>
  </si>
  <si>
    <t>Pénze.átv. egyéb forrásból</t>
  </si>
  <si>
    <t>Pénze.átv. vállalk.-tól</t>
  </si>
  <si>
    <t>Kamatkiad.áll.házt.kivülre</t>
  </si>
  <si>
    <t>Pénze.átv.önk-i ktgv.szervtől</t>
  </si>
  <si>
    <t>R. és nem r.szem.j.össz.</t>
  </si>
  <si>
    <t>Csatorna kapacitás értékesítés (ipari park)</t>
  </si>
  <si>
    <t>MŰK. BEVÉTELEK ÖSSZ.</t>
  </si>
  <si>
    <t>FELH. BEVÉTELEK ÖSSZ.</t>
  </si>
  <si>
    <t>Pályázati támogatás össz.</t>
  </si>
  <si>
    <t>MŰK. KIADÁSOK ÖSSZ.</t>
  </si>
  <si>
    <t>FELH. KIADÁSOK ÖSSZ.</t>
  </si>
  <si>
    <t>Szennyvíztársulás kiad.</t>
  </si>
  <si>
    <t>2006. évi eredeti előirányzat</t>
  </si>
  <si>
    <t>2006.évi eredeti előirányzat</t>
  </si>
  <si>
    <t>Játszótér felújítás</t>
  </si>
  <si>
    <t>Műk.célú pénze.átvét.</t>
  </si>
  <si>
    <t>751175 Országgyűlési választások</t>
  </si>
  <si>
    <t>Bérleti díj</t>
  </si>
  <si>
    <t>Hitelfelvétel pü-i vállalk-tól</t>
  </si>
  <si>
    <t>Pénzeszk. Át. Egyéb váll.</t>
  </si>
  <si>
    <t>Pénzeszk.át. Egyház</t>
  </si>
  <si>
    <t>Áll. nem tart.megb. díja</t>
  </si>
  <si>
    <t>Tb járulék</t>
  </si>
  <si>
    <t>Irodaszer,nyomtatvány</t>
  </si>
  <si>
    <t>Vásárolt term. és szolg. ÁFA</t>
  </si>
  <si>
    <t>Reklám és prop. Kiadás</t>
  </si>
  <si>
    <t>KIADÁSOK ÖSSZESEN:</t>
  </si>
  <si>
    <t>Közalkalmazott végkielégítése</t>
  </si>
  <si>
    <t>Részfogl. Közalk egyéb m.v.</t>
  </si>
  <si>
    <t>Külső személyi jutt.</t>
  </si>
  <si>
    <t>Pénzbeli kártérítés</t>
  </si>
  <si>
    <t>751186 Önkormányzati képviselőválasztás</t>
  </si>
  <si>
    <t>Folyószla.hitel kiegyenlítés</t>
  </si>
  <si>
    <t>Folyószla.hitel felvétel</t>
  </si>
  <si>
    <t>751999 Finanszírozási műveletek</t>
  </si>
  <si>
    <t>Folyószla. hitel felvétel</t>
  </si>
  <si>
    <t>Folyószla. hitel kiegyenlítés</t>
  </si>
  <si>
    <t>Folyószla.hitelfelvétel</t>
  </si>
  <si>
    <t>Folyószla hitelkiegyenlítés</t>
  </si>
  <si>
    <t>Országgyűlési választás</t>
  </si>
  <si>
    <t>Önkormányzati képviselőválasztás</t>
  </si>
  <si>
    <t>ÁFA</t>
  </si>
  <si>
    <t>Egyéb üzemeltetés</t>
  </si>
  <si>
    <t>Közalk. Egyéb saj. Juttatása</t>
  </si>
  <si>
    <t>Fejl. célú hiteltörl.váll.nak</t>
  </si>
  <si>
    <t>Pénze.át.társadalmi szervnek</t>
  </si>
  <si>
    <t>Közalk.végkielégitése</t>
  </si>
  <si>
    <t>Kieg. Tám. Szoc. Felad.</t>
  </si>
  <si>
    <t>Gépkocsi vásárlás társulás</t>
  </si>
  <si>
    <t>Szennvyvíztelep felújítás</t>
  </si>
  <si>
    <t>Homokfogó rács társ.</t>
  </si>
  <si>
    <t>Program társ.</t>
  </si>
  <si>
    <t>Szoftwer orvosi rendelő</t>
  </si>
  <si>
    <t>Szoftwer DGYSZ</t>
  </si>
  <si>
    <t>Gázzsámoly</t>
  </si>
  <si>
    <t>Lakossági víz csat. Tám.</t>
  </si>
  <si>
    <t>Címzett támogatás</t>
  </si>
  <si>
    <t>Közműv. Érd. Tám.</t>
  </si>
  <si>
    <t>Állami tám. Összesen</t>
  </si>
  <si>
    <t>Felhalm. célú hitel</t>
  </si>
  <si>
    <t>Kieg. támogatás szoc felad</t>
  </si>
  <si>
    <t>Lak. közműfejl. tám.</t>
  </si>
  <si>
    <t>Szennyvíztelep felújítás</t>
  </si>
  <si>
    <t>Épületfelújítás orvosi rendelő</t>
  </si>
  <si>
    <t>9.</t>
  </si>
  <si>
    <t>10.</t>
  </si>
  <si>
    <t>11.</t>
  </si>
  <si>
    <t>12.</t>
  </si>
  <si>
    <t>13.</t>
  </si>
  <si>
    <t>14.</t>
  </si>
  <si>
    <t>Állami tám. Kisebbség</t>
  </si>
  <si>
    <t>Bevétel (adatok e Ft-ban)</t>
  </si>
  <si>
    <t>Kiadás (adatok e Ft-ban)</t>
  </si>
  <si>
    <t>2006. I.félévi mód. ei.</t>
  </si>
  <si>
    <t xml:space="preserve"> 2006.I-VII. hó mód.ei</t>
  </si>
  <si>
    <t>Részm.közalk.mv.kapcs.jutt.</t>
  </si>
  <si>
    <t xml:space="preserve">A pénzeszközátvétel tartalmazza az előző évi ktgvetési kiegészítés </t>
  </si>
  <si>
    <t>visszatérítését 5.386 eFt összeggel</t>
  </si>
  <si>
    <t>Nyári gyermekétkeztetés</t>
  </si>
  <si>
    <t>Állami tám.</t>
  </si>
  <si>
    <t>24 tantermes isk terv. Díja</t>
  </si>
  <si>
    <t>Útburkolat felújítás</t>
  </si>
  <si>
    <t>Mart aszfalt, útalap építés</t>
  </si>
  <si>
    <t>Gréderezés, kulés útalap</t>
  </si>
  <si>
    <t>Ivóvíz kút fúrás</t>
  </si>
  <si>
    <t>Közvilágítás bővítés</t>
  </si>
  <si>
    <t>Bővítési terv</t>
  </si>
  <si>
    <t>Ekőző évi pénzmaradvány</t>
  </si>
  <si>
    <t>Óvadéki letét</t>
  </si>
  <si>
    <t>15.</t>
  </si>
  <si>
    <t>16.</t>
  </si>
  <si>
    <t>17.</t>
  </si>
  <si>
    <t>18.</t>
  </si>
  <si>
    <t>Ivóvíz kútfúrás</t>
  </si>
  <si>
    <t>Épület felújítás, berendezés orvosi rendelő</t>
  </si>
  <si>
    <t>Készletbeszerzés</t>
  </si>
  <si>
    <t>Reklám, propaganda</t>
  </si>
  <si>
    <t>Ingatlan karbantartás</t>
  </si>
  <si>
    <t>Számítógép hivatal</t>
  </si>
  <si>
    <t>Szoftver hivatal</t>
  </si>
  <si>
    <t>2006.I-IX.hó mód ei.</t>
  </si>
  <si>
    <t>2006.I-IX. hód mód ei</t>
  </si>
  <si>
    <t xml:space="preserve">                                                                                                                 bevételei és kiadásai</t>
  </si>
  <si>
    <t>2006.I-IX. hó mód. Ei.</t>
  </si>
  <si>
    <t>2006. I-XII. hó mód. ei.</t>
  </si>
  <si>
    <t>2006. I-XII. hó telj.</t>
  </si>
  <si>
    <t>2006. I-XII. hó telj %-a</t>
  </si>
  <si>
    <t>Egyéb szociális juttatás</t>
  </si>
  <si>
    <t xml:space="preserve">            </t>
  </si>
  <si>
    <t>Csatorna beruházás</t>
  </si>
  <si>
    <t>Óvoda fénymásoló</t>
  </si>
  <si>
    <t>Óvoda számítógép</t>
  </si>
  <si>
    <t>Zeneiskola fénymásoló</t>
  </si>
  <si>
    <t>Pedagógus parkoló</t>
  </si>
  <si>
    <t>Erdőelőkészítés</t>
  </si>
  <si>
    <t>Napközi-sütőfelújítás</t>
  </si>
  <si>
    <t>Szolgáltatások ellenértékének telj.</t>
  </si>
  <si>
    <t>Földmunka társulás</t>
  </si>
  <si>
    <t>Földmunka - társulás</t>
  </si>
  <si>
    <t>Napközi sütőfelújítás</t>
  </si>
  <si>
    <t>19..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</si>
  <si>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</si>
  <si>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</si>
  <si>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</si>
  <si>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</si>
  <si>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</si>
  <si>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</si>
  <si>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</si>
  <si>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</si>
  <si>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</si>
  <si>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24 tantermes iskola terv. Dija</t>
  </si>
  <si>
    <t>Szállítási szolg</t>
  </si>
  <si>
    <t>Víz- csat. Szolg.</t>
  </si>
  <si>
    <t>Egyéb lakásfennt.tám.</t>
  </si>
  <si>
    <t>Norm. lakásfennt. tám.</t>
  </si>
  <si>
    <t xml:space="preserve">    </t>
  </si>
  <si>
    <t>2006. I-XII. hó telj</t>
  </si>
  <si>
    <t>2006.I-XII. hó telj.</t>
  </si>
  <si>
    <t>2006.I-XII. hó telj</t>
  </si>
  <si>
    <t>2007. I-XII. hó telj.</t>
  </si>
  <si>
    <t>Dolgi kiadás</t>
  </si>
  <si>
    <t>2006 december 31-i állapot</t>
  </si>
  <si>
    <t>2006. I-XII. hó mód ei</t>
  </si>
  <si>
    <t>SZAKFELADAT</t>
  </si>
  <si>
    <t>I. POLGÁRMESTERI HIVATAL</t>
  </si>
  <si>
    <t>452025- helyi közutak létesítése,felújítása</t>
  </si>
  <si>
    <t>751153- önkormányzat igazg. tev.</t>
  </si>
  <si>
    <t>751845- város és község gazdálkodás</t>
  </si>
  <si>
    <t>751856- települési vízellátás és vízmin. Véd.</t>
  </si>
  <si>
    <t>751867- köztemető fenntartási feladatok</t>
  </si>
  <si>
    <t>751878- közvilágítási feladatok</t>
  </si>
  <si>
    <t>751966- önkormányzat feladatra nem tervezhető elsz.</t>
  </si>
  <si>
    <t>851219- háziorvosi szolgálat</t>
  </si>
  <si>
    <t>851286- fogorvosi ellátás</t>
  </si>
  <si>
    <t>851297- védőnői szolgálat</t>
  </si>
  <si>
    <t>851912- anya-, gyermek, védelem</t>
  </si>
  <si>
    <t>851967- egészségügyi ellátás egyéb feladatai (ügyelet)</t>
  </si>
  <si>
    <t>853255- szociális étkeztetés</t>
  </si>
  <si>
    <t>853311- rendsz. pénzbeni ellátások</t>
  </si>
  <si>
    <t>853322- rendsz. gyermekvédelmi pénz.ellátás</t>
  </si>
  <si>
    <t>853344 - eseti pénzbeni ellát.</t>
  </si>
  <si>
    <t>853355- eseti gyermekvédelmi ellátások</t>
  </si>
  <si>
    <t>901215-  település tisztasági szolgáltatás</t>
  </si>
  <si>
    <t>I/A.  NÉMET KISEBBSÉGI ÖNKORMÁNYZAT</t>
  </si>
  <si>
    <t>751164/001 - helyi kisebbs.önk.ig.tev.</t>
  </si>
  <si>
    <t>I/B CIGÁNY KISEBBSÉGI ÖNKORMÁNYZAT</t>
  </si>
  <si>
    <t>751164/002- helyi kisebbségi önk.ig.tev.</t>
  </si>
  <si>
    <t>I/C ÁRPÁD FEJEDELEM ÁLTALÁNOS ISKOLA</t>
  </si>
  <si>
    <t>552312- óvodai intézményi közétkezés</t>
  </si>
  <si>
    <t>552323- iskolai intézményi közétkeztetés</t>
  </si>
  <si>
    <t>552411- munkahelyi vendéglátás</t>
  </si>
  <si>
    <t>751768- intéményi vagyon működtetése</t>
  </si>
  <si>
    <t>801214- általános iskolai nevelés</t>
  </si>
  <si>
    <t>805113- napköziotthoni és tanulószobai fogl.</t>
  </si>
  <si>
    <t>924014- sportintézmény és sportlétesítmény működtetése</t>
  </si>
  <si>
    <t>I/D WEÖRES SÁNDOR NAPKÖZIOTTHONOS ÓVODA</t>
  </si>
  <si>
    <t>801115- napköziotthonos óvoda</t>
  </si>
  <si>
    <t>I/E ERKEL FERENC MŰVÉSZETI ISKOLA</t>
  </si>
  <si>
    <t>801313- művészeti iskola</t>
  </si>
  <si>
    <t>I/F PETŐFI MŰVELŐDÉSI HÁZ</t>
  </si>
  <si>
    <t>921815- művelődési házak tevékenysége</t>
  </si>
  <si>
    <t>I/G GYERMEKJÓLÉTI ÉS CSALÁDSEGÍTŐ SZOLGÁLAT</t>
  </si>
  <si>
    <t>853233- házi segítségnyújtás</t>
  </si>
  <si>
    <t>853288- egyéb szociális és gyermekjóléti szolgáltatás</t>
  </si>
  <si>
    <t>I/H VÁROSI KÖNYVTÁR</t>
  </si>
  <si>
    <t>923127- könyvtári tevékenység</t>
  </si>
  <si>
    <t>VÁROSI KÖNYVTÁR ÖSSZESEN</t>
  </si>
  <si>
    <t>I/I SZENNYVÍZTÁRSULÁS</t>
  </si>
  <si>
    <t>901116- szennyvízelvezetés és kezelés</t>
  </si>
  <si>
    <t>I. Dunavarsány Város Önkormányzat Polgármesteri Hivatalának</t>
  </si>
  <si>
    <t>I/A  Tájékoztató a Német Kisebbségi Önkormányzat</t>
  </si>
  <si>
    <t>I/B  Tájékoztató a Cigány Kisebbségi Önkormányzat</t>
  </si>
  <si>
    <t>I/C Árpád Fejedelem Általános Iskola</t>
  </si>
  <si>
    <t>I/D  Weöres Sándor Napköziotthonos Óvoda</t>
  </si>
  <si>
    <t>I/E  Erkel Ferenc Zeneiskola</t>
  </si>
  <si>
    <t>I/F  Petőfi Sándor Művelődési Ház</t>
  </si>
  <si>
    <t>I/G  Gyermekjóléti és Családsegítő Szolgálat</t>
  </si>
  <si>
    <t>I/H  Közművelődési Könyvtár</t>
  </si>
  <si>
    <t>2006. I-XII. hó telj..</t>
  </si>
  <si>
    <t>2006. ei</t>
  </si>
  <si>
    <t>2006.telj.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</si>
</sst>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_-* #,##0.0\ _F_t_-;\-* #,##0.0\ _F_t_-;_-* &quot;-&quot;??\ _F_t_-;_-@_-"/>
    <numFmt numFmtId="169" formatCode="_-* #,##0\ _F_t_-;\-* #,##0\ _F_t_-;_-* &quot;-&quot;??\ _F_t_-;_-@_-"/>
    <numFmt numFmtId="170" formatCode="0.0"/>
    <numFmt numFmtId="171" formatCode="0.0%"/>
    <numFmt numFmtId="172" formatCode="0.000%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sz val="8"/>
      <color indexed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3" fontId="4" fillId="0" borderId="15" xfId="0" applyNumberFormat="1" applyFont="1" applyBorder="1" applyAlignment="1">
      <alignment/>
    </xf>
    <xf numFmtId="169" fontId="0" fillId="0" borderId="0" xfId="15" applyNumberFormat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169" fontId="4" fillId="0" borderId="3" xfId="15" applyNumberFormat="1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0" fillId="0" borderId="4" xfId="0" applyBorder="1" applyAlignment="1">
      <alignment horizontal="center"/>
    </xf>
    <xf numFmtId="169" fontId="0" fillId="0" borderId="5" xfId="15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169" fontId="0" fillId="0" borderId="7" xfId="15" applyNumberFormat="1" applyBorder="1" applyAlignment="1">
      <alignment/>
    </xf>
    <xf numFmtId="0" fontId="0" fillId="0" borderId="8" xfId="0" applyBorder="1" applyAlignment="1">
      <alignment horizontal="center"/>
    </xf>
    <xf numFmtId="169" fontId="0" fillId="0" borderId="10" xfId="15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169" fontId="0" fillId="0" borderId="15" xfId="15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169" fontId="4" fillId="0" borderId="19" xfId="15" applyNumberFormat="1" applyFont="1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0" fillId="0" borderId="21" xfId="0" applyBorder="1" applyAlignment="1">
      <alignment/>
    </xf>
    <xf numFmtId="3" fontId="0" fillId="0" borderId="0" xfId="0" applyNumberFormat="1" applyBorder="1" applyAlignment="1">
      <alignment/>
    </xf>
    <xf numFmtId="169" fontId="0" fillId="0" borderId="0" xfId="0" applyNumberFormat="1" applyBorder="1" applyAlignment="1">
      <alignment horizontal="centerContinuous"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169" fontId="4" fillId="0" borderId="23" xfId="0" applyNumberFormat="1" applyFont="1" applyBorder="1" applyAlignment="1">
      <alignment horizontal="centerContinuous"/>
    </xf>
    <xf numFmtId="0" fontId="4" fillId="0" borderId="24" xfId="0" applyFont="1" applyBorder="1" applyAlignment="1">
      <alignment/>
    </xf>
    <xf numFmtId="3" fontId="4" fillId="0" borderId="24" xfId="0" applyNumberFormat="1" applyFont="1" applyBorder="1" applyAlignment="1">
      <alignment/>
    </xf>
    <xf numFmtId="0" fontId="0" fillId="0" borderId="23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4" fillId="0" borderId="5" xfId="0" applyNumberFormat="1" applyFont="1" applyBorder="1" applyAlignment="1">
      <alignment/>
    </xf>
    <xf numFmtId="169" fontId="4" fillId="0" borderId="19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4" fillId="0" borderId="20" xfId="0" applyFont="1" applyBorder="1" applyAlignment="1">
      <alignment/>
    </xf>
    <xf numFmtId="169" fontId="0" fillId="0" borderId="7" xfId="0" applyNumberFormat="1" applyBorder="1" applyAlignment="1">
      <alignment/>
    </xf>
    <xf numFmtId="169" fontId="0" fillId="0" borderId="5" xfId="0" applyNumberFormat="1" applyBorder="1" applyAlignment="1">
      <alignment/>
    </xf>
    <xf numFmtId="169" fontId="0" fillId="0" borderId="27" xfId="0" applyNumberFormat="1" applyBorder="1" applyAlignment="1">
      <alignment/>
    </xf>
    <xf numFmtId="169" fontId="0" fillId="0" borderId="15" xfId="0" applyNumberFormat="1" applyBorder="1" applyAlignment="1">
      <alignment/>
    </xf>
    <xf numFmtId="3" fontId="0" fillId="0" borderId="23" xfId="0" applyNumberFormat="1" applyBorder="1" applyAlignment="1">
      <alignment/>
    </xf>
    <xf numFmtId="169" fontId="0" fillId="0" borderId="30" xfId="15" applyNumberFormat="1" applyBorder="1" applyAlignment="1">
      <alignment/>
    </xf>
    <xf numFmtId="169" fontId="0" fillId="0" borderId="31" xfId="0" applyNumberFormat="1" applyBorder="1" applyAlignment="1">
      <alignment/>
    </xf>
    <xf numFmtId="169" fontId="0" fillId="0" borderId="30" xfId="0" applyNumberFormat="1" applyBorder="1" applyAlignment="1">
      <alignment/>
    </xf>
    <xf numFmtId="169" fontId="0" fillId="0" borderId="32" xfId="0" applyNumberFormat="1" applyBorder="1" applyAlignment="1">
      <alignment/>
    </xf>
    <xf numFmtId="169" fontId="0" fillId="0" borderId="33" xfId="0" applyNumberFormat="1" applyBorder="1" applyAlignment="1">
      <alignment/>
    </xf>
    <xf numFmtId="0" fontId="6" fillId="0" borderId="1" xfId="0" applyFont="1" applyBorder="1" applyAlignment="1">
      <alignment wrapText="1"/>
    </xf>
    <xf numFmtId="0" fontId="1" fillId="0" borderId="34" xfId="0" applyFont="1" applyBorder="1" applyAlignment="1">
      <alignment vertical="center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3" fontId="1" fillId="0" borderId="0" xfId="15" applyNumberFormat="1" applyFont="1" applyAlignment="1">
      <alignment/>
    </xf>
    <xf numFmtId="0" fontId="1" fillId="0" borderId="36" xfId="0" applyFont="1" applyBorder="1" applyAlignment="1">
      <alignment/>
    </xf>
    <xf numFmtId="0" fontId="1" fillId="0" borderId="0" xfId="0" applyFont="1" applyBorder="1" applyAlignment="1">
      <alignment/>
    </xf>
    <xf numFmtId="3" fontId="7" fillId="0" borderId="0" xfId="15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6" fillId="0" borderId="0" xfId="15" applyNumberFormat="1" applyFont="1" applyAlignment="1">
      <alignment/>
    </xf>
    <xf numFmtId="0" fontId="6" fillId="0" borderId="1" xfId="0" applyFont="1" applyFill="1" applyBorder="1" applyAlignment="1">
      <alignment/>
    </xf>
    <xf numFmtId="3" fontId="1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37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3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169" fontId="0" fillId="0" borderId="23" xfId="15" applyNumberFormat="1" applyBorder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7" xfId="0" applyFont="1" applyBorder="1" applyAlignment="1">
      <alignment wrapText="1"/>
    </xf>
    <xf numFmtId="3" fontId="6" fillId="0" borderId="0" xfId="0" applyNumberFormat="1" applyFont="1" applyAlignment="1">
      <alignment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indent="1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1" fillId="0" borderId="1" xfId="0" applyFont="1" applyBorder="1" applyAlignment="1">
      <alignment wrapText="1"/>
    </xf>
    <xf numFmtId="3" fontId="8" fillId="0" borderId="0" xfId="0" applyNumberFormat="1" applyFont="1" applyBorder="1" applyAlignment="1">
      <alignment vertical="center" wrapText="1"/>
    </xf>
    <xf numFmtId="169" fontId="0" fillId="0" borderId="0" xfId="15" applyNumberFormat="1" applyBorder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1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15" applyNumberFormat="1" applyFont="1" applyAlignment="1">
      <alignment/>
    </xf>
    <xf numFmtId="3" fontId="1" fillId="0" borderId="0" xfId="15" applyNumberFormat="1" applyFont="1" applyAlignment="1">
      <alignment/>
    </xf>
    <xf numFmtId="10" fontId="1" fillId="0" borderId="0" xfId="21" applyNumberFormat="1" applyFont="1" applyAlignment="1">
      <alignment/>
    </xf>
    <xf numFmtId="10" fontId="6" fillId="0" borderId="0" xfId="21" applyNumberFormat="1" applyFont="1" applyAlignment="1">
      <alignment/>
    </xf>
    <xf numFmtId="10" fontId="7" fillId="0" borderId="0" xfId="21" applyNumberFormat="1" applyFont="1" applyAlignment="1">
      <alignment/>
    </xf>
    <xf numFmtId="10" fontId="1" fillId="0" borderId="43" xfId="21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0" fontId="6" fillId="0" borderId="0" xfId="21" applyNumberFormat="1" applyFont="1" applyAlignment="1">
      <alignment/>
    </xf>
    <xf numFmtId="3" fontId="6" fillId="0" borderId="0" xfId="0" applyNumberFormat="1" applyFont="1" applyBorder="1" applyAlignment="1">
      <alignment/>
    </xf>
    <xf numFmtId="10" fontId="6" fillId="0" borderId="43" xfId="21" applyNumberFormat="1" applyFont="1" applyBorder="1" applyAlignment="1">
      <alignment/>
    </xf>
    <xf numFmtId="3" fontId="6" fillId="0" borderId="3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9" fontId="1" fillId="0" borderId="0" xfId="21" applyFont="1" applyAlignment="1">
      <alignment/>
    </xf>
    <xf numFmtId="171" fontId="1" fillId="0" borderId="0" xfId="21" applyNumberFormat="1" applyFont="1" applyAlignment="1">
      <alignment/>
    </xf>
    <xf numFmtId="10" fontId="1" fillId="0" borderId="34" xfId="21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10" fontId="7" fillId="0" borderId="0" xfId="21" applyNumberFormat="1" applyFont="1" applyAlignment="1">
      <alignment/>
    </xf>
    <xf numFmtId="3" fontId="7" fillId="0" borderId="0" xfId="15" applyNumberFormat="1" applyFont="1" applyAlignment="1">
      <alignment/>
    </xf>
    <xf numFmtId="10" fontId="1" fillId="0" borderId="0" xfId="21" applyNumberFormat="1" applyFont="1" applyAlignment="1">
      <alignment/>
    </xf>
    <xf numFmtId="3" fontId="1" fillId="0" borderId="34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3" fontId="1" fillId="0" borderId="43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169" fontId="4" fillId="0" borderId="23" xfId="0" applyNumberFormat="1" applyFont="1" applyBorder="1" applyAlignment="1">
      <alignment horizontal="center"/>
    </xf>
    <xf numFmtId="169" fontId="4" fillId="0" borderId="39" xfId="15" applyNumberFormat="1" applyFont="1" applyBorder="1" applyAlignment="1">
      <alignment/>
    </xf>
    <xf numFmtId="0" fontId="4" fillId="0" borderId="44" xfId="0" applyFont="1" applyBorder="1" applyAlignment="1">
      <alignment horizontal="left"/>
    </xf>
    <xf numFmtId="0" fontId="11" fillId="0" borderId="45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5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0" borderId="48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43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0" fontId="12" fillId="0" borderId="51" xfId="0" applyFont="1" applyBorder="1" applyAlignment="1">
      <alignment/>
    </xf>
    <xf numFmtId="0" fontId="0" fillId="0" borderId="3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2" fillId="0" borderId="54" xfId="0" applyFont="1" applyBorder="1" applyAlignment="1">
      <alignment horizontal="left"/>
    </xf>
    <xf numFmtId="0" fontId="0" fillId="0" borderId="55" xfId="0" applyBorder="1" applyAlignment="1">
      <alignment/>
    </xf>
    <xf numFmtId="0" fontId="11" fillId="0" borderId="56" xfId="0" applyFont="1" applyBorder="1" applyAlignment="1">
      <alignment/>
    </xf>
    <xf numFmtId="0" fontId="12" fillId="0" borderId="57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56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45" xfId="0" applyFont="1" applyBorder="1" applyAlignment="1">
      <alignment/>
    </xf>
    <xf numFmtId="0" fontId="0" fillId="0" borderId="30" xfId="0" applyBorder="1" applyAlignment="1">
      <alignment/>
    </xf>
    <xf numFmtId="3" fontId="1" fillId="0" borderId="35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6" fillId="0" borderId="59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" fontId="0" fillId="0" borderId="64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O21" sqref="O21"/>
    </sheetView>
  </sheetViews>
  <sheetFormatPr defaultColWidth="9.140625" defaultRowHeight="12.75"/>
  <cols>
    <col min="1" max="1" width="18.00390625" style="88" customWidth="1"/>
    <col min="2" max="2" width="7.7109375" style="88" bestFit="1" customWidth="1"/>
    <col min="3" max="3" width="7.28125" style="92" customWidth="1"/>
    <col min="4" max="6" width="8.00390625" style="92" customWidth="1"/>
    <col min="7" max="7" width="8.00390625" style="92" bestFit="1" customWidth="1"/>
    <col min="8" max="8" width="9.57421875" style="92" customWidth="1"/>
    <col min="9" max="9" width="9.140625" style="91" customWidth="1"/>
    <col min="10" max="10" width="9.00390625" style="88" customWidth="1"/>
    <col min="11" max="11" width="7.7109375" style="92" bestFit="1" customWidth="1"/>
    <col min="12" max="12" width="7.28125" style="92" bestFit="1" customWidth="1"/>
    <col min="13" max="13" width="8.00390625" style="92" customWidth="1"/>
    <col min="14" max="14" width="8.00390625" style="183" customWidth="1"/>
    <col min="15" max="15" width="6.28125" style="183" bestFit="1" customWidth="1"/>
    <col min="16" max="16" width="8.00390625" style="88" customWidth="1"/>
    <col min="17" max="17" width="10.140625" style="88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87" t="s">
        <v>611</v>
      </c>
      <c r="J1" s="85"/>
      <c r="K1" s="86" t="s">
        <v>343</v>
      </c>
      <c r="L1" s="86" t="s">
        <v>612</v>
      </c>
      <c r="M1" s="86" t="s">
        <v>613</v>
      </c>
      <c r="N1" s="182" t="s">
        <v>640</v>
      </c>
      <c r="O1" s="182" t="s">
        <v>643</v>
      </c>
      <c r="P1" s="86" t="s">
        <v>644</v>
      </c>
      <c r="Q1" s="86" t="s">
        <v>645</v>
      </c>
    </row>
    <row r="2" spans="1:17" ht="11.25">
      <c r="A2" s="89" t="s">
        <v>220</v>
      </c>
      <c r="B2" s="90">
        <f aca="true" t="shared" si="0" ref="B2:G2">K15</f>
        <v>3000</v>
      </c>
      <c r="C2" s="90">
        <f t="shared" si="0"/>
        <v>3000</v>
      </c>
      <c r="D2" s="90">
        <f t="shared" si="0"/>
        <v>6828</v>
      </c>
      <c r="E2" s="90">
        <f t="shared" si="0"/>
        <v>7665</v>
      </c>
      <c r="F2" s="90">
        <f t="shared" si="0"/>
        <v>6549</v>
      </c>
      <c r="G2" s="90">
        <f t="shared" si="0"/>
        <v>6549</v>
      </c>
      <c r="H2" s="158">
        <f>G2/F2</f>
        <v>1</v>
      </c>
      <c r="I2" s="91" t="s">
        <v>36</v>
      </c>
      <c r="N2" s="183">
        <v>72</v>
      </c>
      <c r="O2" s="183">
        <v>72</v>
      </c>
      <c r="P2" s="88">
        <v>72</v>
      </c>
      <c r="Q2" s="161">
        <f>P2/O2</f>
        <v>1</v>
      </c>
    </row>
    <row r="3" spans="2:17" ht="11.25">
      <c r="B3" s="92"/>
      <c r="H3" s="158"/>
      <c r="I3" s="93" t="s">
        <v>504</v>
      </c>
      <c r="K3" s="94">
        <f aca="true" t="shared" si="1" ref="K3:P3">SUM(K2)</f>
        <v>0</v>
      </c>
      <c r="L3" s="94">
        <f t="shared" si="1"/>
        <v>0</v>
      </c>
      <c r="M3" s="94">
        <f t="shared" si="1"/>
        <v>0</v>
      </c>
      <c r="N3" s="164">
        <f t="shared" si="1"/>
        <v>72</v>
      </c>
      <c r="O3" s="164">
        <f t="shared" si="1"/>
        <v>72</v>
      </c>
      <c r="P3" s="94">
        <f t="shared" si="1"/>
        <v>72</v>
      </c>
      <c r="Q3" s="162">
        <f aca="true" t="shared" si="2" ref="Q3:Q15">P3/O3</f>
        <v>1</v>
      </c>
    </row>
    <row r="4" spans="2:17" ht="11.25">
      <c r="B4" s="92"/>
      <c r="H4" s="158"/>
      <c r="Q4" s="161"/>
    </row>
    <row r="5" spans="2:17" ht="11.25">
      <c r="B5" s="92"/>
      <c r="H5" s="158"/>
      <c r="I5" s="91" t="s">
        <v>41</v>
      </c>
      <c r="O5" s="183">
        <v>23</v>
      </c>
      <c r="P5" s="88">
        <v>23</v>
      </c>
      <c r="Q5" s="161">
        <f t="shared" si="2"/>
        <v>1</v>
      </c>
    </row>
    <row r="6" spans="2:17" ht="11.25">
      <c r="B6" s="92"/>
      <c r="H6" s="158"/>
      <c r="I6" s="91" t="s">
        <v>45</v>
      </c>
      <c r="K6" s="92">
        <v>2500</v>
      </c>
      <c r="L6" s="92">
        <v>2500</v>
      </c>
      <c r="M6" s="92">
        <v>6328</v>
      </c>
      <c r="N6" s="183">
        <v>6328</v>
      </c>
      <c r="O6" s="183">
        <v>5352</v>
      </c>
      <c r="P6" s="88">
        <v>5352</v>
      </c>
      <c r="Q6" s="161">
        <f t="shared" si="2"/>
        <v>1</v>
      </c>
    </row>
    <row r="7" spans="2:17" ht="11.25">
      <c r="B7" s="92"/>
      <c r="H7" s="158"/>
      <c r="I7" s="91" t="s">
        <v>285</v>
      </c>
      <c r="O7" s="183">
        <v>11</v>
      </c>
      <c r="P7" s="88">
        <v>11</v>
      </c>
      <c r="Q7" s="161">
        <f t="shared" si="2"/>
        <v>1</v>
      </c>
    </row>
    <row r="8" spans="2:17" ht="11.25">
      <c r="B8" s="92"/>
      <c r="H8" s="158"/>
      <c r="I8" s="93" t="s">
        <v>505</v>
      </c>
      <c r="K8" s="94">
        <f aca="true" t="shared" si="3" ref="K8:P8">SUM(K5:K7)</f>
        <v>2500</v>
      </c>
      <c r="L8" s="94">
        <f t="shared" si="3"/>
        <v>2500</v>
      </c>
      <c r="M8" s="94">
        <f t="shared" si="3"/>
        <v>6328</v>
      </c>
      <c r="N8" s="164">
        <f t="shared" si="3"/>
        <v>6328</v>
      </c>
      <c r="O8" s="164">
        <f t="shared" si="3"/>
        <v>5386</v>
      </c>
      <c r="P8" s="94">
        <f t="shared" si="3"/>
        <v>5386</v>
      </c>
      <c r="Q8" s="162">
        <f t="shared" si="2"/>
        <v>1</v>
      </c>
    </row>
    <row r="9" spans="2:17" ht="11.25">
      <c r="B9" s="92"/>
      <c r="H9" s="158"/>
      <c r="Q9" s="161"/>
    </row>
    <row r="10" spans="2:17" ht="11.25">
      <c r="B10" s="92"/>
      <c r="H10" s="158"/>
      <c r="I10" s="91" t="s">
        <v>75</v>
      </c>
      <c r="K10" s="92">
        <v>500</v>
      </c>
      <c r="L10" s="92">
        <v>500</v>
      </c>
      <c r="M10" s="92">
        <v>500</v>
      </c>
      <c r="N10" s="183">
        <v>1265</v>
      </c>
      <c r="O10" s="183">
        <v>1091</v>
      </c>
      <c r="P10" s="88">
        <v>1091</v>
      </c>
      <c r="Q10" s="161">
        <f t="shared" si="2"/>
        <v>1</v>
      </c>
    </row>
    <row r="11" spans="2:17" ht="11.25">
      <c r="B11" s="92"/>
      <c r="H11" s="158"/>
      <c r="I11" s="93" t="s">
        <v>59</v>
      </c>
      <c r="K11" s="94">
        <f aca="true" t="shared" si="4" ref="K11:P11">SUM(K10)</f>
        <v>500</v>
      </c>
      <c r="L11" s="94">
        <f t="shared" si="4"/>
        <v>500</v>
      </c>
      <c r="M11" s="94">
        <f t="shared" si="4"/>
        <v>500</v>
      </c>
      <c r="N11" s="164">
        <f t="shared" si="4"/>
        <v>1265</v>
      </c>
      <c r="O11" s="164">
        <f t="shared" si="4"/>
        <v>1091</v>
      </c>
      <c r="P11" s="94">
        <f t="shared" si="4"/>
        <v>1091</v>
      </c>
      <c r="Q11" s="162">
        <f t="shared" si="2"/>
        <v>1</v>
      </c>
    </row>
    <row r="12" spans="2:17" ht="11.25">
      <c r="B12" s="92"/>
      <c r="H12" s="158"/>
      <c r="Q12" s="161"/>
    </row>
    <row r="13" spans="2:17" ht="11.25">
      <c r="B13" s="92"/>
      <c r="H13" s="158"/>
      <c r="I13" s="95" t="s">
        <v>506</v>
      </c>
      <c r="K13" s="90">
        <f aca="true" t="shared" si="5" ref="K13:P13">K3+K8+K11</f>
        <v>3000</v>
      </c>
      <c r="L13" s="90">
        <f t="shared" si="5"/>
        <v>3000</v>
      </c>
      <c r="M13" s="90">
        <f t="shared" si="5"/>
        <v>6828</v>
      </c>
      <c r="N13" s="165">
        <f t="shared" si="5"/>
        <v>7665</v>
      </c>
      <c r="O13" s="165">
        <f t="shared" si="5"/>
        <v>6549</v>
      </c>
      <c r="P13" s="90">
        <f t="shared" si="5"/>
        <v>6549</v>
      </c>
      <c r="Q13" s="163">
        <f t="shared" si="2"/>
        <v>1</v>
      </c>
    </row>
    <row r="14" spans="8:17" ht="11.25">
      <c r="H14" s="158"/>
      <c r="Q14" s="161"/>
    </row>
    <row r="15" spans="1:17" ht="11.25">
      <c r="A15" s="89" t="s">
        <v>219</v>
      </c>
      <c r="B15" s="90">
        <f aca="true" t="shared" si="6" ref="B15:G15">B2</f>
        <v>3000</v>
      </c>
      <c r="C15" s="90">
        <f t="shared" si="6"/>
        <v>3000</v>
      </c>
      <c r="D15" s="90">
        <f t="shared" si="6"/>
        <v>6828</v>
      </c>
      <c r="E15" s="90">
        <f t="shared" si="6"/>
        <v>7665</v>
      </c>
      <c r="F15" s="90">
        <f t="shared" si="6"/>
        <v>6549</v>
      </c>
      <c r="G15" s="90">
        <f t="shared" si="6"/>
        <v>6549</v>
      </c>
      <c r="H15" s="158">
        <f>G15/F15</f>
        <v>1</v>
      </c>
      <c r="I15" s="95" t="s">
        <v>61</v>
      </c>
      <c r="K15" s="90">
        <f aca="true" t="shared" si="7" ref="K15:P15">K13</f>
        <v>3000</v>
      </c>
      <c r="L15" s="90">
        <f t="shared" si="7"/>
        <v>3000</v>
      </c>
      <c r="M15" s="90">
        <f t="shared" si="7"/>
        <v>6828</v>
      </c>
      <c r="N15" s="165">
        <f t="shared" si="7"/>
        <v>7665</v>
      </c>
      <c r="O15" s="165">
        <f t="shared" si="7"/>
        <v>6549</v>
      </c>
      <c r="P15" s="90">
        <f t="shared" si="7"/>
        <v>6549</v>
      </c>
      <c r="Q15" s="163">
        <f t="shared" si="2"/>
        <v>1</v>
      </c>
    </row>
    <row r="16" spans="9:16" ht="11.25">
      <c r="I16" s="93"/>
      <c r="K16" s="94"/>
      <c r="L16" s="94"/>
      <c r="M16" s="94"/>
      <c r="N16" s="164"/>
      <c r="O16" s="164"/>
      <c r="P16" s="94"/>
    </row>
  </sheetData>
  <printOptions/>
  <pageMargins left="0.56" right="0.15748031496062992" top="0.984251968503937" bottom="0.984251968503937" header="0.5118110236220472" footer="0.5118110236220472"/>
  <pageSetup horizontalDpi="300" verticalDpi="300" orientation="landscape" paperSize="9" scale="87" r:id="rId1"/>
  <headerFooter alignWithMargins="0">
    <oddHeader>&amp;C&amp;"Arial,Félkövér"&amp;12 452025 Helyi közutak létesítése, felújítása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B28">
      <selection activeCell="F10" sqref="F10"/>
    </sheetView>
  </sheetViews>
  <sheetFormatPr defaultColWidth="9.140625" defaultRowHeight="12.75"/>
  <cols>
    <col min="1" max="1" width="20.57421875" style="88" customWidth="1"/>
    <col min="2" max="2" width="7.7109375" style="88" bestFit="1" customWidth="1"/>
    <col min="3" max="3" width="6.28125" style="92" bestFit="1" customWidth="1"/>
    <col min="4" max="4" width="8.00390625" style="92" customWidth="1"/>
    <col min="5" max="6" width="8.00390625" style="183" customWidth="1"/>
    <col min="7" max="8" width="8.00390625" style="92" customWidth="1"/>
    <col min="9" max="9" width="9.140625" style="91" customWidth="1"/>
    <col min="10" max="10" width="11.7109375" style="88" customWidth="1"/>
    <col min="11" max="11" width="7.7109375" style="92" bestFit="1" customWidth="1"/>
    <col min="12" max="12" width="6.28125" style="92" bestFit="1" customWidth="1"/>
    <col min="13" max="13" width="8.00390625" style="92" customWidth="1"/>
    <col min="14" max="15" width="8.00390625" style="183" customWidth="1"/>
    <col min="16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182" t="s">
        <v>639</v>
      </c>
      <c r="F1" s="182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182" t="s">
        <v>639</v>
      </c>
      <c r="O1" s="182" t="s">
        <v>643</v>
      </c>
      <c r="P1" s="86" t="s">
        <v>644</v>
      </c>
      <c r="Q1" s="86" t="s">
        <v>645</v>
      </c>
    </row>
    <row r="2" spans="1:17" ht="11.25">
      <c r="A2" s="88" t="s">
        <v>224</v>
      </c>
      <c r="B2" s="92"/>
      <c r="H2" s="168"/>
      <c r="I2" s="91" t="s">
        <v>78</v>
      </c>
      <c r="K2" s="92">
        <v>5045</v>
      </c>
      <c r="L2" s="92">
        <v>5045</v>
      </c>
      <c r="M2" s="92">
        <v>5005</v>
      </c>
      <c r="N2" s="183">
        <v>5005</v>
      </c>
      <c r="O2" s="183">
        <v>4845</v>
      </c>
      <c r="P2" s="88">
        <v>4845</v>
      </c>
      <c r="Q2" s="168">
        <f>P2/O2</f>
        <v>1</v>
      </c>
    </row>
    <row r="3" spans="1:17" ht="11.25">
      <c r="A3" s="88" t="s">
        <v>109</v>
      </c>
      <c r="B3" s="92">
        <v>100</v>
      </c>
      <c r="C3" s="92">
        <v>100</v>
      </c>
      <c r="D3" s="92">
        <v>100</v>
      </c>
      <c r="E3" s="183">
        <v>181</v>
      </c>
      <c r="F3" s="183">
        <v>271</v>
      </c>
      <c r="G3" s="92">
        <v>271</v>
      </c>
      <c r="H3" s="168">
        <f>G3/F3</f>
        <v>1</v>
      </c>
      <c r="I3" s="91" t="s">
        <v>125</v>
      </c>
      <c r="M3" s="92">
        <v>40</v>
      </c>
      <c r="N3" s="183">
        <v>40</v>
      </c>
      <c r="O3" s="183">
        <v>20</v>
      </c>
      <c r="P3" s="88">
        <v>20</v>
      </c>
      <c r="Q3" s="168">
        <f aca="true" t="shared" si="0" ref="Q3:Q22">P3/O3</f>
        <v>1</v>
      </c>
    </row>
    <row r="4" spans="1:17" ht="11.25">
      <c r="A4" s="88" t="s">
        <v>110</v>
      </c>
      <c r="B4" s="92"/>
      <c r="E4" s="183">
        <v>12</v>
      </c>
      <c r="F4" s="183">
        <v>12</v>
      </c>
      <c r="G4" s="92">
        <v>12</v>
      </c>
      <c r="H4" s="168">
        <f>G4/F4</f>
        <v>1</v>
      </c>
      <c r="I4" s="91" t="s">
        <v>80</v>
      </c>
      <c r="Q4" s="168"/>
    </row>
    <row r="5" spans="1:17" ht="11.25">
      <c r="A5" s="88" t="s">
        <v>226</v>
      </c>
      <c r="B5" s="92"/>
      <c r="H5" s="168"/>
      <c r="I5" s="91" t="s">
        <v>82</v>
      </c>
      <c r="K5" s="92">
        <v>1160</v>
      </c>
      <c r="L5" s="92">
        <v>1160</v>
      </c>
      <c r="M5" s="92">
        <v>930</v>
      </c>
      <c r="N5" s="183">
        <v>930</v>
      </c>
      <c r="O5" s="183">
        <v>556</v>
      </c>
      <c r="P5" s="88">
        <v>556</v>
      </c>
      <c r="Q5" s="168">
        <f t="shared" si="0"/>
        <v>1</v>
      </c>
    </row>
    <row r="6" spans="1:17" ht="11.25">
      <c r="A6" s="88" t="s">
        <v>225</v>
      </c>
      <c r="B6" s="92"/>
      <c r="H6" s="168"/>
      <c r="I6" s="91" t="s">
        <v>566</v>
      </c>
      <c r="O6" s="183">
        <v>151</v>
      </c>
      <c r="P6" s="88">
        <v>151</v>
      </c>
      <c r="Q6" s="168">
        <f t="shared" si="0"/>
        <v>1</v>
      </c>
    </row>
    <row r="7" spans="1:17" ht="11.25">
      <c r="A7" s="89" t="s">
        <v>103</v>
      </c>
      <c r="B7" s="90">
        <f aca="true" t="shared" si="1" ref="B7:G7">SUM(B3:B4)</f>
        <v>100</v>
      </c>
      <c r="C7" s="90">
        <f t="shared" si="1"/>
        <v>100</v>
      </c>
      <c r="D7" s="90">
        <f t="shared" si="1"/>
        <v>100</v>
      </c>
      <c r="E7" s="165">
        <f t="shared" si="1"/>
        <v>193</v>
      </c>
      <c r="F7" s="165">
        <f t="shared" si="1"/>
        <v>283</v>
      </c>
      <c r="G7" s="90">
        <f t="shared" si="1"/>
        <v>283</v>
      </c>
      <c r="H7" s="169">
        <f>G7/F7</f>
        <v>1</v>
      </c>
      <c r="I7" s="91" t="s">
        <v>85</v>
      </c>
      <c r="K7" s="92">
        <v>200</v>
      </c>
      <c r="L7" s="92">
        <v>200</v>
      </c>
      <c r="M7" s="92">
        <v>200</v>
      </c>
      <c r="N7" s="183">
        <v>200</v>
      </c>
      <c r="O7" s="183">
        <v>99</v>
      </c>
      <c r="P7" s="88">
        <v>99</v>
      </c>
      <c r="Q7" s="168">
        <f t="shared" si="0"/>
        <v>1</v>
      </c>
    </row>
    <row r="8" spans="2:17" ht="11.25">
      <c r="B8" s="92"/>
      <c r="H8" s="168"/>
      <c r="I8" s="91" t="s">
        <v>86</v>
      </c>
      <c r="K8" s="92">
        <v>315</v>
      </c>
      <c r="L8" s="92">
        <v>315</v>
      </c>
      <c r="M8" s="92">
        <v>315</v>
      </c>
      <c r="N8" s="183">
        <v>315</v>
      </c>
      <c r="O8" s="183">
        <v>344</v>
      </c>
      <c r="P8" s="88">
        <v>344</v>
      </c>
      <c r="Q8" s="168">
        <f t="shared" si="0"/>
        <v>1</v>
      </c>
    </row>
    <row r="9" spans="1:17" ht="11.25">
      <c r="A9" s="88" t="s">
        <v>520</v>
      </c>
      <c r="B9" s="92">
        <v>2000</v>
      </c>
      <c r="C9" s="92">
        <v>2000</v>
      </c>
      <c r="D9" s="92">
        <v>2000</v>
      </c>
      <c r="E9" s="183">
        <v>2000</v>
      </c>
      <c r="F9" s="183">
        <v>1228</v>
      </c>
      <c r="G9" s="92">
        <v>1228</v>
      </c>
      <c r="H9" s="168">
        <f>G9/F9</f>
        <v>1</v>
      </c>
      <c r="I9" s="91" t="s">
        <v>13</v>
      </c>
      <c r="O9" s="183">
        <v>47</v>
      </c>
      <c r="P9" s="88">
        <v>47</v>
      </c>
      <c r="Q9" s="168">
        <f t="shared" si="0"/>
        <v>1</v>
      </c>
    </row>
    <row r="10" spans="1:17" ht="11.25">
      <c r="A10" s="89" t="s">
        <v>521</v>
      </c>
      <c r="B10" s="90">
        <f aca="true" t="shared" si="2" ref="B10:G10">SUM(B9)</f>
        <v>2000</v>
      </c>
      <c r="C10" s="90">
        <f t="shared" si="2"/>
        <v>2000</v>
      </c>
      <c r="D10" s="90">
        <f t="shared" si="2"/>
        <v>2000</v>
      </c>
      <c r="E10" s="165">
        <f t="shared" si="2"/>
        <v>2000</v>
      </c>
      <c r="F10" s="165">
        <f t="shared" si="2"/>
        <v>1228</v>
      </c>
      <c r="G10" s="90">
        <f t="shared" si="2"/>
        <v>1228</v>
      </c>
      <c r="H10" s="169">
        <f>G10/F10</f>
        <v>1</v>
      </c>
      <c r="I10" s="93" t="s">
        <v>53</v>
      </c>
      <c r="J10" s="99"/>
      <c r="K10" s="94">
        <f aca="true" t="shared" si="3" ref="K10:P10">SUM(K2:K9)</f>
        <v>6720</v>
      </c>
      <c r="L10" s="94">
        <f t="shared" si="3"/>
        <v>6720</v>
      </c>
      <c r="M10" s="94">
        <f t="shared" si="3"/>
        <v>6490</v>
      </c>
      <c r="N10" s="164">
        <f t="shared" si="3"/>
        <v>6490</v>
      </c>
      <c r="O10" s="164">
        <f t="shared" si="3"/>
        <v>6062</v>
      </c>
      <c r="P10" s="94">
        <f t="shared" si="3"/>
        <v>6062</v>
      </c>
      <c r="Q10" s="170">
        <f t="shared" si="0"/>
        <v>1</v>
      </c>
    </row>
    <row r="11" spans="2:17" ht="11.25">
      <c r="B11" s="92"/>
      <c r="G11" s="172"/>
      <c r="H11" s="171"/>
      <c r="I11" s="88"/>
      <c r="K11" s="88"/>
      <c r="L11" s="88"/>
      <c r="M11" s="88"/>
      <c r="N11" s="178"/>
      <c r="O11" s="178"/>
      <c r="Q11" s="168"/>
    </row>
    <row r="12" spans="1:17" ht="11.25">
      <c r="A12" s="89" t="s">
        <v>111</v>
      </c>
      <c r="B12" s="90"/>
      <c r="C12" s="90"/>
      <c r="D12" s="90">
        <v>2464</v>
      </c>
      <c r="E12" s="165">
        <v>2464</v>
      </c>
      <c r="F12" s="165">
        <v>2464</v>
      </c>
      <c r="G12" s="90">
        <v>2464</v>
      </c>
      <c r="H12" s="169">
        <f>G12/F12</f>
        <v>1</v>
      </c>
      <c r="I12" s="91" t="s">
        <v>87</v>
      </c>
      <c r="K12" s="92">
        <v>80</v>
      </c>
      <c r="L12" s="92">
        <v>80</v>
      </c>
      <c r="M12" s="92">
        <v>80</v>
      </c>
      <c r="N12" s="183">
        <v>80</v>
      </c>
      <c r="O12" s="183">
        <v>70</v>
      </c>
      <c r="P12" s="88">
        <v>70</v>
      </c>
      <c r="Q12" s="168">
        <f t="shared" si="0"/>
        <v>1</v>
      </c>
    </row>
    <row r="13" spans="2:17" ht="11.25">
      <c r="B13" s="92"/>
      <c r="H13" s="168"/>
      <c r="I13" s="91" t="s">
        <v>21</v>
      </c>
      <c r="M13" s="92">
        <v>230</v>
      </c>
      <c r="N13" s="183">
        <v>230</v>
      </c>
      <c r="O13" s="183">
        <v>229</v>
      </c>
      <c r="P13" s="88">
        <v>229</v>
      </c>
      <c r="Q13" s="168">
        <f t="shared" si="0"/>
        <v>1</v>
      </c>
    </row>
    <row r="14" spans="1:17" ht="11.25">
      <c r="A14" s="89" t="s">
        <v>220</v>
      </c>
      <c r="B14" s="90">
        <f aca="true" t="shared" si="4" ref="B14:G14">K56-B7-B12-B10</f>
        <v>35568</v>
      </c>
      <c r="C14" s="90">
        <f t="shared" si="4"/>
        <v>35568</v>
      </c>
      <c r="D14" s="90">
        <f t="shared" si="4"/>
        <v>37068</v>
      </c>
      <c r="E14" s="165">
        <f t="shared" si="4"/>
        <v>34975</v>
      </c>
      <c r="F14" s="165">
        <f t="shared" si="4"/>
        <v>35929</v>
      </c>
      <c r="G14" s="90">
        <f t="shared" si="4"/>
        <v>35929</v>
      </c>
      <c r="H14" s="169">
        <f>G14/F14</f>
        <v>1</v>
      </c>
      <c r="I14" s="93" t="s">
        <v>88</v>
      </c>
      <c r="J14" s="99"/>
      <c r="K14" s="94">
        <f aca="true" t="shared" si="5" ref="K14:P14">SUM(K12:K13)</f>
        <v>80</v>
      </c>
      <c r="L14" s="94">
        <f t="shared" si="5"/>
        <v>80</v>
      </c>
      <c r="M14" s="94">
        <f t="shared" si="5"/>
        <v>310</v>
      </c>
      <c r="N14" s="164">
        <f t="shared" si="5"/>
        <v>310</v>
      </c>
      <c r="O14" s="164">
        <f t="shared" si="5"/>
        <v>299</v>
      </c>
      <c r="P14" s="94">
        <f t="shared" si="5"/>
        <v>299</v>
      </c>
      <c r="Q14" s="170">
        <f t="shared" si="0"/>
        <v>1</v>
      </c>
    </row>
    <row r="15" spans="2:17" ht="11.25">
      <c r="B15" s="92"/>
      <c r="Q15" s="168"/>
    </row>
    <row r="16" spans="2:17" ht="11.25">
      <c r="B16" s="92"/>
      <c r="I16" s="95" t="s">
        <v>507</v>
      </c>
      <c r="J16" s="89"/>
      <c r="K16" s="90">
        <f aca="true" t="shared" si="6" ref="K16:P16">K10+K14</f>
        <v>6800</v>
      </c>
      <c r="L16" s="90">
        <f t="shared" si="6"/>
        <v>6800</v>
      </c>
      <c r="M16" s="90">
        <f t="shared" si="6"/>
        <v>6800</v>
      </c>
      <c r="N16" s="165">
        <f t="shared" si="6"/>
        <v>6800</v>
      </c>
      <c r="O16" s="165">
        <f t="shared" si="6"/>
        <v>6361</v>
      </c>
      <c r="P16" s="90">
        <f t="shared" si="6"/>
        <v>6361</v>
      </c>
      <c r="Q16" s="169">
        <f t="shared" si="0"/>
        <v>1</v>
      </c>
    </row>
    <row r="17" ht="11.25">
      <c r="B17" s="92"/>
    </row>
    <row r="18" spans="2:17" ht="11.25">
      <c r="B18" s="92"/>
      <c r="I18" s="91" t="s">
        <v>23</v>
      </c>
      <c r="K18" s="92">
        <v>1972</v>
      </c>
      <c r="L18" s="92">
        <v>1972</v>
      </c>
      <c r="M18" s="92">
        <v>1972</v>
      </c>
      <c r="N18" s="183">
        <v>1972</v>
      </c>
      <c r="O18" s="183">
        <v>1711</v>
      </c>
      <c r="P18" s="88">
        <v>1711</v>
      </c>
      <c r="Q18" s="168">
        <f t="shared" si="0"/>
        <v>1</v>
      </c>
    </row>
    <row r="19" spans="2:17" ht="11.25">
      <c r="B19" s="92"/>
      <c r="I19" s="91" t="s">
        <v>89</v>
      </c>
      <c r="K19" s="92">
        <v>204</v>
      </c>
      <c r="L19" s="92">
        <v>204</v>
      </c>
      <c r="M19" s="92">
        <v>204</v>
      </c>
      <c r="N19" s="183">
        <v>204</v>
      </c>
      <c r="O19" s="183">
        <v>177</v>
      </c>
      <c r="P19" s="88">
        <v>177</v>
      </c>
      <c r="Q19" s="168">
        <f t="shared" si="0"/>
        <v>1</v>
      </c>
    </row>
    <row r="20" spans="2:17" ht="11.25">
      <c r="B20" s="92"/>
      <c r="I20" s="91" t="s">
        <v>25</v>
      </c>
      <c r="K20" s="92">
        <v>94</v>
      </c>
      <c r="L20" s="92">
        <v>94</v>
      </c>
      <c r="M20" s="92">
        <v>94</v>
      </c>
      <c r="N20" s="183">
        <v>94</v>
      </c>
      <c r="O20" s="183">
        <v>107</v>
      </c>
      <c r="P20" s="88">
        <v>107</v>
      </c>
      <c r="Q20" s="168">
        <f t="shared" si="0"/>
        <v>1</v>
      </c>
    </row>
    <row r="21" spans="2:17" ht="11.25">
      <c r="B21" s="92"/>
      <c r="I21" s="91" t="s">
        <v>26</v>
      </c>
      <c r="K21" s="92">
        <v>100</v>
      </c>
      <c r="L21" s="92">
        <v>100</v>
      </c>
      <c r="M21" s="92">
        <v>100</v>
      </c>
      <c r="N21" s="183">
        <v>100</v>
      </c>
      <c r="O21" s="183">
        <v>10</v>
      </c>
      <c r="P21" s="88">
        <v>10</v>
      </c>
      <c r="Q21" s="168">
        <f t="shared" si="0"/>
        <v>1</v>
      </c>
    </row>
    <row r="22" spans="2:17" ht="11.25">
      <c r="B22" s="92"/>
      <c r="I22" s="91" t="s">
        <v>27</v>
      </c>
      <c r="O22" s="183">
        <v>1</v>
      </c>
      <c r="P22" s="88">
        <v>1</v>
      </c>
      <c r="Q22" s="168">
        <f t="shared" si="0"/>
        <v>1</v>
      </c>
    </row>
    <row r="23" spans="2:17" ht="11.25">
      <c r="B23" s="92"/>
      <c r="I23" s="95" t="s">
        <v>28</v>
      </c>
      <c r="J23" s="89"/>
      <c r="K23" s="90">
        <f>SUM(K18:K21)</f>
        <v>2370</v>
      </c>
      <c r="L23" s="90">
        <f>SUM(L18:L21)</f>
        <v>2370</v>
      </c>
      <c r="M23" s="90">
        <f>SUM(M18:M21)</f>
        <v>2370</v>
      </c>
      <c r="N23" s="165">
        <f>SUM(N18:N21)</f>
        <v>2370</v>
      </c>
      <c r="O23" s="165">
        <f>SUM(O18:O22)</f>
        <v>2006</v>
      </c>
      <c r="P23" s="90">
        <f>SUM(P18:P22)</f>
        <v>2006</v>
      </c>
      <c r="Q23" s="169">
        <f>P23/O23</f>
        <v>1</v>
      </c>
    </row>
    <row r="24" ht="11.25">
      <c r="B24" s="92"/>
    </row>
    <row r="25" spans="2:17" ht="11.25">
      <c r="B25" s="92"/>
      <c r="I25" s="91" t="s">
        <v>30</v>
      </c>
      <c r="K25" s="92">
        <v>100</v>
      </c>
      <c r="L25" s="92">
        <v>100</v>
      </c>
      <c r="M25" s="92">
        <v>100</v>
      </c>
      <c r="N25" s="183">
        <v>100</v>
      </c>
      <c r="O25" s="183">
        <v>139</v>
      </c>
      <c r="P25" s="88">
        <v>139</v>
      </c>
      <c r="Q25" s="168">
        <f aca="true" t="shared" si="7" ref="Q25:Q30">P25/O25</f>
        <v>1</v>
      </c>
    </row>
    <row r="26" spans="2:17" ht="11.25">
      <c r="B26" s="92"/>
      <c r="I26" s="91" t="s">
        <v>105</v>
      </c>
      <c r="Q26" s="168"/>
    </row>
    <row r="27" spans="2:17" ht="11.25">
      <c r="B27" s="92"/>
      <c r="I27" s="91" t="s">
        <v>35</v>
      </c>
      <c r="Q27" s="168"/>
    </row>
    <row r="28" spans="2:17" ht="11.25">
      <c r="B28" s="92"/>
      <c r="I28" s="91" t="s">
        <v>90</v>
      </c>
      <c r="K28" s="92">
        <v>40</v>
      </c>
      <c r="L28" s="92">
        <v>40</v>
      </c>
      <c r="M28" s="92">
        <v>40</v>
      </c>
      <c r="N28" s="183">
        <v>40</v>
      </c>
      <c r="O28" s="183">
        <v>40</v>
      </c>
      <c r="P28" s="88">
        <v>40</v>
      </c>
      <c r="Q28" s="168">
        <f t="shared" si="7"/>
        <v>1</v>
      </c>
    </row>
    <row r="29" spans="2:17" ht="11.25">
      <c r="B29" s="92"/>
      <c r="I29" s="91" t="s">
        <v>36</v>
      </c>
      <c r="K29" s="92">
        <v>350</v>
      </c>
      <c r="L29" s="92">
        <v>350</v>
      </c>
      <c r="M29" s="92">
        <v>350</v>
      </c>
      <c r="N29" s="183">
        <v>550</v>
      </c>
      <c r="O29" s="183">
        <v>778</v>
      </c>
      <c r="P29" s="88">
        <v>778</v>
      </c>
      <c r="Q29" s="168">
        <f t="shared" si="7"/>
        <v>1</v>
      </c>
    </row>
    <row r="30" spans="2:17" ht="11.25">
      <c r="B30" s="92"/>
      <c r="I30" s="93" t="s">
        <v>504</v>
      </c>
      <c r="K30" s="94">
        <f aca="true" t="shared" si="8" ref="K30:P30">SUM(K25:K29)</f>
        <v>490</v>
      </c>
      <c r="L30" s="94">
        <f t="shared" si="8"/>
        <v>490</v>
      </c>
      <c r="M30" s="94">
        <f t="shared" si="8"/>
        <v>490</v>
      </c>
      <c r="N30" s="164">
        <f t="shared" si="8"/>
        <v>690</v>
      </c>
      <c r="O30" s="164">
        <f t="shared" si="8"/>
        <v>957</v>
      </c>
      <c r="P30" s="94">
        <f t="shared" si="8"/>
        <v>957</v>
      </c>
      <c r="Q30" s="170">
        <f t="shared" si="7"/>
        <v>1</v>
      </c>
    </row>
    <row r="31" ht="11.25">
      <c r="B31" s="92"/>
    </row>
    <row r="32" spans="2:17" ht="11.25">
      <c r="B32" s="92"/>
      <c r="I32" s="91" t="s">
        <v>37</v>
      </c>
      <c r="K32" s="92">
        <v>500</v>
      </c>
      <c r="L32" s="92">
        <v>500</v>
      </c>
      <c r="M32" s="92">
        <v>500</v>
      </c>
      <c r="N32" s="183">
        <v>500</v>
      </c>
      <c r="O32" s="183">
        <v>402</v>
      </c>
      <c r="P32" s="88">
        <v>402</v>
      </c>
      <c r="Q32" s="168">
        <f aca="true" t="shared" si="9" ref="Q32:Q44">P32/O32</f>
        <v>1</v>
      </c>
    </row>
    <row r="33" spans="2:17" ht="11.25">
      <c r="B33" s="92"/>
      <c r="I33" s="91" t="s">
        <v>106</v>
      </c>
      <c r="K33" s="92">
        <v>100</v>
      </c>
      <c r="L33" s="92">
        <v>100</v>
      </c>
      <c r="M33" s="92">
        <v>0</v>
      </c>
      <c r="Q33" s="168"/>
    </row>
    <row r="34" spans="2:17" ht="11.25">
      <c r="B34" s="92"/>
      <c r="I34" s="91" t="s">
        <v>39</v>
      </c>
      <c r="K34" s="92">
        <v>50</v>
      </c>
      <c r="L34" s="92">
        <v>50</v>
      </c>
      <c r="M34" s="92">
        <v>50</v>
      </c>
      <c r="N34" s="183">
        <v>50</v>
      </c>
      <c r="O34" s="183">
        <v>27</v>
      </c>
      <c r="P34" s="88">
        <v>27</v>
      </c>
      <c r="Q34" s="168">
        <f t="shared" si="9"/>
        <v>1</v>
      </c>
    </row>
    <row r="35" spans="2:17" ht="11.25">
      <c r="B35" s="92"/>
      <c r="I35" s="91" t="s">
        <v>107</v>
      </c>
      <c r="K35" s="92">
        <v>2000</v>
      </c>
      <c r="L35" s="92">
        <v>2000</v>
      </c>
      <c r="M35" s="92">
        <v>2000</v>
      </c>
      <c r="N35" s="183">
        <v>2000</v>
      </c>
      <c r="O35" s="183">
        <v>2346</v>
      </c>
      <c r="P35" s="88">
        <v>2346</v>
      </c>
      <c r="Q35" s="168">
        <f t="shared" si="9"/>
        <v>1</v>
      </c>
    </row>
    <row r="36" spans="2:17" ht="11.25">
      <c r="B36" s="92"/>
      <c r="I36" s="91" t="s">
        <v>40</v>
      </c>
      <c r="K36" s="92">
        <v>400</v>
      </c>
      <c r="L36" s="92">
        <v>400</v>
      </c>
      <c r="M36" s="92">
        <v>700</v>
      </c>
      <c r="N36" s="183">
        <v>700</v>
      </c>
      <c r="O36" s="183">
        <v>711</v>
      </c>
      <c r="P36" s="88">
        <v>711</v>
      </c>
      <c r="Q36" s="168">
        <f t="shared" si="9"/>
        <v>1</v>
      </c>
    </row>
    <row r="37" spans="2:17" ht="11.25">
      <c r="B37" s="92"/>
      <c r="I37" s="91" t="s">
        <v>108</v>
      </c>
      <c r="K37" s="92">
        <v>300</v>
      </c>
      <c r="L37" s="92">
        <v>300</v>
      </c>
      <c r="M37" s="92">
        <v>300</v>
      </c>
      <c r="N37" s="183">
        <v>300</v>
      </c>
      <c r="O37" s="183">
        <v>477</v>
      </c>
      <c r="P37" s="88">
        <v>477</v>
      </c>
      <c r="Q37" s="168">
        <f t="shared" si="9"/>
        <v>1</v>
      </c>
    </row>
    <row r="38" spans="2:17" ht="11.25">
      <c r="B38" s="92"/>
      <c r="I38" s="91" t="s">
        <v>42</v>
      </c>
      <c r="K38" s="92">
        <v>4600</v>
      </c>
      <c r="L38" s="92">
        <v>4600</v>
      </c>
      <c r="M38" s="92">
        <v>4600</v>
      </c>
      <c r="N38" s="183">
        <v>4600</v>
      </c>
      <c r="O38" s="183">
        <v>5212</v>
      </c>
      <c r="P38" s="88">
        <v>5212</v>
      </c>
      <c r="Q38" s="168">
        <f t="shared" si="9"/>
        <v>1</v>
      </c>
    </row>
    <row r="39" spans="2:17" ht="11.25">
      <c r="B39" s="92"/>
      <c r="I39" s="91" t="s">
        <v>43</v>
      </c>
      <c r="K39" s="92">
        <v>1850</v>
      </c>
      <c r="L39" s="92">
        <v>1850</v>
      </c>
      <c r="M39" s="92">
        <v>3350</v>
      </c>
      <c r="N39" s="183">
        <v>3350</v>
      </c>
      <c r="O39" s="183">
        <v>3490</v>
      </c>
      <c r="P39" s="88">
        <v>3490</v>
      </c>
      <c r="Q39" s="168">
        <f t="shared" si="9"/>
        <v>1</v>
      </c>
    </row>
    <row r="40" spans="2:17" ht="11.25">
      <c r="B40" s="92"/>
      <c r="I40" s="91" t="s">
        <v>44</v>
      </c>
      <c r="K40" s="92">
        <v>1208</v>
      </c>
      <c r="L40" s="92">
        <v>1208</v>
      </c>
      <c r="M40" s="92">
        <v>1208</v>
      </c>
      <c r="N40" s="183">
        <v>1408</v>
      </c>
      <c r="O40" s="183">
        <v>1337</v>
      </c>
      <c r="P40" s="88">
        <v>1337</v>
      </c>
      <c r="Q40" s="168">
        <f t="shared" si="9"/>
        <v>1</v>
      </c>
    </row>
    <row r="41" spans="2:17" ht="11.25">
      <c r="B41" s="92"/>
      <c r="I41" s="91" t="s">
        <v>45</v>
      </c>
      <c r="K41" s="92">
        <v>600</v>
      </c>
      <c r="L41" s="92">
        <v>600</v>
      </c>
      <c r="M41" s="92">
        <v>3064</v>
      </c>
      <c r="N41" s="183">
        <v>3264</v>
      </c>
      <c r="O41" s="183">
        <v>3191</v>
      </c>
      <c r="P41" s="88">
        <v>3191</v>
      </c>
      <c r="Q41" s="168">
        <f t="shared" si="9"/>
        <v>1</v>
      </c>
    </row>
    <row r="42" spans="2:17" ht="11.25">
      <c r="B42" s="92"/>
      <c r="I42" s="91" t="s">
        <v>46</v>
      </c>
      <c r="K42" s="92">
        <v>11900</v>
      </c>
      <c r="L42" s="92">
        <v>11900</v>
      </c>
      <c r="M42" s="92">
        <v>11680</v>
      </c>
      <c r="N42" s="183">
        <v>9080</v>
      </c>
      <c r="O42" s="183">
        <v>8318</v>
      </c>
      <c r="P42" s="88">
        <v>8318</v>
      </c>
      <c r="Q42" s="168">
        <f t="shared" si="9"/>
        <v>1</v>
      </c>
    </row>
    <row r="43" spans="2:17" ht="11.25">
      <c r="B43" s="92"/>
      <c r="I43" s="91" t="s">
        <v>47</v>
      </c>
      <c r="K43" s="92">
        <v>100</v>
      </c>
      <c r="L43" s="92">
        <v>100</v>
      </c>
      <c r="M43" s="92">
        <v>100</v>
      </c>
      <c r="N43" s="183">
        <v>100</v>
      </c>
      <c r="O43" s="183">
        <v>96</v>
      </c>
      <c r="P43" s="88">
        <v>96</v>
      </c>
      <c r="Q43" s="168">
        <f t="shared" si="9"/>
        <v>1</v>
      </c>
    </row>
    <row r="44" spans="2:17" ht="11.25">
      <c r="B44" s="92"/>
      <c r="I44" s="93" t="s">
        <v>505</v>
      </c>
      <c r="K44" s="94">
        <f aca="true" t="shared" si="10" ref="K44:P44">SUM(K32:K43)</f>
        <v>23608</v>
      </c>
      <c r="L44" s="94">
        <f t="shared" si="10"/>
        <v>23608</v>
      </c>
      <c r="M44" s="94">
        <f t="shared" si="10"/>
        <v>27552</v>
      </c>
      <c r="N44" s="164">
        <f t="shared" si="10"/>
        <v>25352</v>
      </c>
      <c r="O44" s="164">
        <f t="shared" si="10"/>
        <v>25607</v>
      </c>
      <c r="P44" s="94">
        <f t="shared" si="10"/>
        <v>25607</v>
      </c>
      <c r="Q44" s="170">
        <f t="shared" si="9"/>
        <v>1</v>
      </c>
    </row>
    <row r="45" spans="2:17" ht="11.25">
      <c r="B45" s="92"/>
      <c r="Q45" s="168"/>
    </row>
    <row r="46" spans="2:17" ht="11.25">
      <c r="B46" s="92"/>
      <c r="I46" s="91" t="s">
        <v>75</v>
      </c>
      <c r="K46" s="92">
        <v>4400</v>
      </c>
      <c r="L46" s="92">
        <v>4400</v>
      </c>
      <c r="M46" s="92">
        <v>4400</v>
      </c>
      <c r="N46" s="183">
        <v>4400</v>
      </c>
      <c r="O46" s="183">
        <v>4931</v>
      </c>
      <c r="P46" s="88">
        <v>4931</v>
      </c>
      <c r="Q46" s="168">
        <f aca="true" t="shared" si="11" ref="Q46:Q52">P46/O46</f>
        <v>1</v>
      </c>
    </row>
    <row r="47" spans="2:17" ht="11.25">
      <c r="B47" s="92"/>
      <c r="I47" s="91" t="s">
        <v>49</v>
      </c>
      <c r="Q47" s="168"/>
    </row>
    <row r="48" spans="2:17" ht="11.25">
      <c r="B48" s="92"/>
      <c r="I48" s="91" t="s">
        <v>344</v>
      </c>
      <c r="O48" s="183">
        <v>15</v>
      </c>
      <c r="P48" s="88">
        <v>15</v>
      </c>
      <c r="Q48" s="168">
        <f t="shared" si="11"/>
        <v>1</v>
      </c>
    </row>
    <row r="49" spans="2:17" ht="11.25">
      <c r="B49" s="92"/>
      <c r="I49" s="91" t="s">
        <v>635</v>
      </c>
      <c r="O49" s="183">
        <v>9</v>
      </c>
      <c r="P49" s="88">
        <v>9</v>
      </c>
      <c r="Q49" s="168">
        <f t="shared" si="11"/>
        <v>1</v>
      </c>
    </row>
    <row r="50" spans="2:17" ht="11.25">
      <c r="B50" s="92"/>
      <c r="I50" s="93" t="s">
        <v>59</v>
      </c>
      <c r="J50" s="99"/>
      <c r="K50" s="94">
        <f>SUM(K46:K48)</f>
        <v>4400</v>
      </c>
      <c r="L50" s="94">
        <f>SUM(L46:L48)</f>
        <v>4400</v>
      </c>
      <c r="M50" s="94">
        <f>SUM(M46:M48)</f>
        <v>4400</v>
      </c>
      <c r="N50" s="164">
        <f>SUM(N46:N48)</f>
        <v>4400</v>
      </c>
      <c r="O50" s="164">
        <f>SUM(O46:O49)</f>
        <v>4955</v>
      </c>
      <c r="P50" s="94">
        <f>SUM(P46:P49)</f>
        <v>4955</v>
      </c>
      <c r="Q50" s="170">
        <f t="shared" si="11"/>
        <v>1</v>
      </c>
    </row>
    <row r="51" spans="2:17" ht="11.25">
      <c r="B51" s="92"/>
      <c r="I51" s="91" t="s">
        <v>56</v>
      </c>
      <c r="M51" s="92">
        <v>20</v>
      </c>
      <c r="N51" s="183">
        <v>20</v>
      </c>
      <c r="O51" s="183">
        <v>18</v>
      </c>
      <c r="P51" s="88">
        <v>18</v>
      </c>
      <c r="Q51" s="168">
        <f t="shared" si="11"/>
        <v>1</v>
      </c>
    </row>
    <row r="52" spans="2:17" ht="11.25">
      <c r="B52" s="92"/>
      <c r="I52" s="93" t="s">
        <v>58</v>
      </c>
      <c r="K52" s="94">
        <f aca="true" t="shared" si="12" ref="K52:P52">SUM(K51)</f>
        <v>0</v>
      </c>
      <c r="L52" s="94">
        <f t="shared" si="12"/>
        <v>0</v>
      </c>
      <c r="M52" s="94">
        <f t="shared" si="12"/>
        <v>20</v>
      </c>
      <c r="N52" s="164">
        <f t="shared" si="12"/>
        <v>20</v>
      </c>
      <c r="O52" s="164">
        <f t="shared" si="12"/>
        <v>18</v>
      </c>
      <c r="P52" s="94">
        <f t="shared" si="12"/>
        <v>18</v>
      </c>
      <c r="Q52" s="170">
        <f t="shared" si="11"/>
        <v>1</v>
      </c>
    </row>
    <row r="53" ht="11.25">
      <c r="Q53" s="168"/>
    </row>
    <row r="54" spans="3:17" ht="11.25">
      <c r="C54" s="88"/>
      <c r="D54" s="88"/>
      <c r="E54" s="178"/>
      <c r="F54" s="178"/>
      <c r="G54" s="88"/>
      <c r="I54" s="95" t="s">
        <v>506</v>
      </c>
      <c r="K54" s="90">
        <f aca="true" t="shared" si="13" ref="K54:P54">K30+K44+K50+K52</f>
        <v>28498</v>
      </c>
      <c r="L54" s="90">
        <f t="shared" si="13"/>
        <v>28498</v>
      </c>
      <c r="M54" s="90">
        <f t="shared" si="13"/>
        <v>32462</v>
      </c>
      <c r="N54" s="165">
        <f t="shared" si="13"/>
        <v>30462</v>
      </c>
      <c r="O54" s="165">
        <f t="shared" si="13"/>
        <v>31537</v>
      </c>
      <c r="P54" s="90">
        <f t="shared" si="13"/>
        <v>31537</v>
      </c>
      <c r="Q54" s="169">
        <f>P54/O54</f>
        <v>1</v>
      </c>
    </row>
    <row r="55" ht="11.25">
      <c r="Q55" s="168"/>
    </row>
    <row r="56" spans="1:17" ht="11.25">
      <c r="A56" s="89" t="s">
        <v>219</v>
      </c>
      <c r="B56" s="90">
        <f aca="true" t="shared" si="14" ref="B56:G56">B7+B12+B14+B10</f>
        <v>37668</v>
      </c>
      <c r="C56" s="90">
        <f t="shared" si="14"/>
        <v>37668</v>
      </c>
      <c r="D56" s="90">
        <f t="shared" si="14"/>
        <v>41632</v>
      </c>
      <c r="E56" s="165">
        <f t="shared" si="14"/>
        <v>39632</v>
      </c>
      <c r="F56" s="165">
        <f t="shared" si="14"/>
        <v>39904</v>
      </c>
      <c r="G56" s="90">
        <f t="shared" si="14"/>
        <v>39904</v>
      </c>
      <c r="H56" s="169">
        <f>G56/F56</f>
        <v>1</v>
      </c>
      <c r="I56" s="95" t="s">
        <v>61</v>
      </c>
      <c r="K56" s="90">
        <f aca="true" t="shared" si="15" ref="K56:P56">K16+K23+K54</f>
        <v>37668</v>
      </c>
      <c r="L56" s="90">
        <f t="shared" si="15"/>
        <v>37668</v>
      </c>
      <c r="M56" s="90">
        <f t="shared" si="15"/>
        <v>41632</v>
      </c>
      <c r="N56" s="165">
        <f t="shared" si="15"/>
        <v>39632</v>
      </c>
      <c r="O56" s="165">
        <f t="shared" si="15"/>
        <v>39904</v>
      </c>
      <c r="P56" s="90">
        <f t="shared" si="15"/>
        <v>39904</v>
      </c>
      <c r="Q56" s="169">
        <f>P56/O56</f>
        <v>1</v>
      </c>
    </row>
    <row r="57" ht="11.25">
      <c r="Q57" s="168"/>
    </row>
  </sheetData>
  <mergeCells count="1">
    <mergeCell ref="I1:J1"/>
  </mergeCells>
  <printOptions/>
  <pageMargins left="0.29" right="0.16" top="0.984251968503937" bottom="0.63" header="0.5118110236220472" footer="0.31"/>
  <pageSetup horizontalDpi="300" verticalDpi="300" orientation="landscape" paperSize="9" scale="86" r:id="rId1"/>
  <headerFooter alignWithMargins="0">
    <oddHeader>&amp;C&amp;"Arial,Félkövér"&amp;12 751768 Intézményi vagyon működtetése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B10">
      <selection activeCell="P23" sqref="P23"/>
    </sheetView>
  </sheetViews>
  <sheetFormatPr defaultColWidth="9.140625" defaultRowHeight="12.75"/>
  <cols>
    <col min="1" max="1" width="21.00390625" style="88" customWidth="1"/>
    <col min="2" max="2" width="7.7109375" style="88" bestFit="1" customWidth="1"/>
    <col min="3" max="3" width="6.28125" style="92" bestFit="1" customWidth="1"/>
    <col min="4" max="4" width="8.00390625" style="92" customWidth="1"/>
    <col min="5" max="6" width="8.00390625" style="183" customWidth="1"/>
    <col min="7" max="8" width="8.00390625" style="92" customWidth="1"/>
    <col min="9" max="9" width="9.140625" style="91" customWidth="1"/>
    <col min="10" max="10" width="11.140625" style="88" customWidth="1"/>
    <col min="11" max="11" width="7.7109375" style="92" bestFit="1" customWidth="1"/>
    <col min="12" max="12" width="6.28125" style="88" bestFit="1" customWidth="1"/>
    <col min="13" max="13" width="8.00390625" style="88" customWidth="1"/>
    <col min="14" max="15" width="8.00390625" style="178" customWidth="1"/>
    <col min="16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182" t="s">
        <v>639</v>
      </c>
      <c r="F1" s="182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182" t="s">
        <v>639</v>
      </c>
      <c r="O1" s="182" t="s">
        <v>643</v>
      </c>
      <c r="P1" s="86" t="s">
        <v>644</v>
      </c>
      <c r="Q1" s="86" t="s">
        <v>645</v>
      </c>
    </row>
    <row r="2" spans="1:17" ht="11.25">
      <c r="A2" s="88" t="s">
        <v>327</v>
      </c>
      <c r="B2" s="92">
        <v>622</v>
      </c>
      <c r="C2" s="92">
        <v>622</v>
      </c>
      <c r="D2" s="92">
        <v>622</v>
      </c>
      <c r="E2" s="183">
        <v>622</v>
      </c>
      <c r="F2" s="183">
        <v>322</v>
      </c>
      <c r="G2" s="92">
        <v>322</v>
      </c>
      <c r="H2" s="168">
        <f>G2/F2</f>
        <v>1</v>
      </c>
      <c r="I2" s="91" t="s">
        <v>78</v>
      </c>
      <c r="K2" s="92">
        <v>2493</v>
      </c>
      <c r="L2" s="92">
        <v>2493</v>
      </c>
      <c r="M2" s="92">
        <v>2493</v>
      </c>
      <c r="N2" s="183">
        <v>2493</v>
      </c>
      <c r="O2" s="183">
        <v>2493</v>
      </c>
      <c r="P2" s="88">
        <v>2468</v>
      </c>
      <c r="Q2" s="168">
        <f>P2/O2</f>
        <v>0.9899719213798637</v>
      </c>
    </row>
    <row r="3" spans="1:17" ht="11.25">
      <c r="A3" s="99" t="s">
        <v>515</v>
      </c>
      <c r="B3" s="94">
        <f aca="true" t="shared" si="0" ref="B3:G3">SUM(B2)</f>
        <v>622</v>
      </c>
      <c r="C3" s="94">
        <f t="shared" si="0"/>
        <v>622</v>
      </c>
      <c r="D3" s="94">
        <f t="shared" si="0"/>
        <v>622</v>
      </c>
      <c r="E3" s="164">
        <f t="shared" si="0"/>
        <v>622</v>
      </c>
      <c r="F3" s="164">
        <f t="shared" si="0"/>
        <v>322</v>
      </c>
      <c r="G3" s="94">
        <f t="shared" si="0"/>
        <v>322</v>
      </c>
      <c r="H3" s="170">
        <f>G3/F3</f>
        <v>1</v>
      </c>
      <c r="I3" s="91" t="s">
        <v>112</v>
      </c>
      <c r="K3" s="92">
        <v>9600</v>
      </c>
      <c r="L3" s="92">
        <v>9922</v>
      </c>
      <c r="M3" s="92">
        <v>9422</v>
      </c>
      <c r="N3" s="183">
        <v>7922</v>
      </c>
      <c r="O3" s="183">
        <v>7622</v>
      </c>
      <c r="P3" s="88">
        <v>7622</v>
      </c>
      <c r="Q3" s="168">
        <f aca="true" t="shared" si="1" ref="Q3:Q24">P3/O3</f>
        <v>1</v>
      </c>
    </row>
    <row r="4" spans="2:17" ht="11.25">
      <c r="B4" s="92"/>
      <c r="H4" s="168"/>
      <c r="I4" s="91" t="s">
        <v>80</v>
      </c>
      <c r="L4" s="92"/>
      <c r="M4" s="92"/>
      <c r="N4" s="183"/>
      <c r="O4" s="183"/>
      <c r="Q4" s="168"/>
    </row>
    <row r="5" spans="1:17" ht="11.25">
      <c r="A5" s="89" t="s">
        <v>215</v>
      </c>
      <c r="B5" s="90">
        <f>B3</f>
        <v>622</v>
      </c>
      <c r="C5" s="90">
        <f>C3</f>
        <v>622</v>
      </c>
      <c r="D5" s="90">
        <f>SUM(D3)</f>
        <v>622</v>
      </c>
      <c r="E5" s="165">
        <f>SUM(E3)</f>
        <v>622</v>
      </c>
      <c r="F5" s="165">
        <f>SUM(F3)</f>
        <v>322</v>
      </c>
      <c r="G5" s="90">
        <f>SUM(G3)</f>
        <v>322</v>
      </c>
      <c r="H5" s="169">
        <f>G5/F5</f>
        <v>1</v>
      </c>
      <c r="I5" s="91" t="s">
        <v>113</v>
      </c>
      <c r="K5" s="92">
        <v>30</v>
      </c>
      <c r="L5" s="92">
        <v>30</v>
      </c>
      <c r="M5" s="92">
        <v>230</v>
      </c>
      <c r="N5" s="183">
        <v>230</v>
      </c>
      <c r="O5" s="183">
        <v>279</v>
      </c>
      <c r="P5" s="88">
        <v>279</v>
      </c>
      <c r="Q5" s="168">
        <f t="shared" si="1"/>
        <v>1</v>
      </c>
    </row>
    <row r="6" spans="2:17" ht="11.25">
      <c r="B6" s="92"/>
      <c r="H6" s="168"/>
      <c r="I6" s="91" t="s">
        <v>114</v>
      </c>
      <c r="K6" s="92">
        <v>100</v>
      </c>
      <c r="L6" s="92">
        <v>100</v>
      </c>
      <c r="M6" s="92">
        <v>100</v>
      </c>
      <c r="N6" s="183">
        <v>40</v>
      </c>
      <c r="O6" s="183">
        <v>40</v>
      </c>
      <c r="P6" s="88">
        <v>30</v>
      </c>
      <c r="Q6" s="168">
        <f t="shared" si="1"/>
        <v>0.75</v>
      </c>
    </row>
    <row r="7" spans="1:17" ht="11.25">
      <c r="A7" s="88" t="s">
        <v>522</v>
      </c>
      <c r="B7" s="100">
        <v>6240</v>
      </c>
      <c r="C7" s="100">
        <v>6240</v>
      </c>
      <c r="D7" s="100">
        <v>6240</v>
      </c>
      <c r="E7" s="167">
        <v>6707</v>
      </c>
      <c r="F7" s="167">
        <v>7068</v>
      </c>
      <c r="G7" s="92">
        <v>7068</v>
      </c>
      <c r="H7" s="168">
        <f>G7/F7</f>
        <v>1</v>
      </c>
      <c r="I7" s="91" t="s">
        <v>82</v>
      </c>
      <c r="K7" s="92">
        <v>100</v>
      </c>
      <c r="L7" s="92">
        <v>100</v>
      </c>
      <c r="M7" s="92">
        <v>100</v>
      </c>
      <c r="N7" s="183">
        <v>0</v>
      </c>
      <c r="O7" s="183"/>
      <c r="Q7" s="168"/>
    </row>
    <row r="8" spans="1:17" ht="11.25">
      <c r="A8" s="89" t="s">
        <v>521</v>
      </c>
      <c r="B8" s="90">
        <f aca="true" t="shared" si="2" ref="B8:G8">SUM(B7)</f>
        <v>6240</v>
      </c>
      <c r="C8" s="90">
        <f t="shared" si="2"/>
        <v>6240</v>
      </c>
      <c r="D8" s="90">
        <f t="shared" si="2"/>
        <v>6240</v>
      </c>
      <c r="E8" s="165">
        <f t="shared" si="2"/>
        <v>6707</v>
      </c>
      <c r="F8" s="165">
        <f t="shared" si="2"/>
        <v>7068</v>
      </c>
      <c r="G8" s="90">
        <f t="shared" si="2"/>
        <v>7068</v>
      </c>
      <c r="H8" s="169">
        <f>G8/F8</f>
        <v>1</v>
      </c>
      <c r="I8" s="91" t="s">
        <v>115</v>
      </c>
      <c r="L8" s="92"/>
      <c r="M8" s="92"/>
      <c r="N8" s="183"/>
      <c r="O8" s="183">
        <v>685</v>
      </c>
      <c r="P8" s="88">
        <v>685</v>
      </c>
      <c r="Q8" s="168">
        <f t="shared" si="1"/>
        <v>1</v>
      </c>
    </row>
    <row r="9" spans="2:17" ht="11.25">
      <c r="B9" s="92"/>
      <c r="H9" s="168"/>
      <c r="I9" s="91" t="s">
        <v>85</v>
      </c>
      <c r="K9" s="92">
        <v>20</v>
      </c>
      <c r="L9" s="92">
        <v>20</v>
      </c>
      <c r="M9" s="92">
        <v>20</v>
      </c>
      <c r="N9" s="183">
        <v>120</v>
      </c>
      <c r="O9" s="183">
        <v>37</v>
      </c>
      <c r="P9" s="88">
        <v>37</v>
      </c>
      <c r="Q9" s="168">
        <f t="shared" si="1"/>
        <v>1</v>
      </c>
    </row>
    <row r="10" spans="1:17" ht="11.25">
      <c r="A10" s="89" t="s">
        <v>220</v>
      </c>
      <c r="B10" s="90">
        <f aca="true" t="shared" si="3" ref="B10:G10">K43-B5-B8</f>
        <v>13376</v>
      </c>
      <c r="C10" s="90">
        <f t="shared" si="3"/>
        <v>13698</v>
      </c>
      <c r="D10" s="90">
        <f t="shared" si="3"/>
        <v>13698</v>
      </c>
      <c r="E10" s="165">
        <f t="shared" si="3"/>
        <v>11277</v>
      </c>
      <c r="F10" s="165">
        <f t="shared" si="3"/>
        <v>11216</v>
      </c>
      <c r="G10" s="90">
        <f t="shared" si="3"/>
        <v>11063</v>
      </c>
      <c r="H10" s="169">
        <f>G10/F10</f>
        <v>0.9863587731811697</v>
      </c>
      <c r="I10" s="91" t="s">
        <v>116</v>
      </c>
      <c r="K10" s="92">
        <v>140</v>
      </c>
      <c r="L10" s="92">
        <v>140</v>
      </c>
      <c r="M10" s="92">
        <v>440</v>
      </c>
      <c r="N10" s="183">
        <v>440</v>
      </c>
      <c r="O10" s="183">
        <v>90</v>
      </c>
      <c r="P10" s="88">
        <v>90</v>
      </c>
      <c r="Q10" s="168">
        <f t="shared" si="1"/>
        <v>1</v>
      </c>
    </row>
    <row r="11" spans="2:17" ht="11.25">
      <c r="B11" s="92"/>
      <c r="H11" s="168"/>
      <c r="I11" s="91" t="s">
        <v>86</v>
      </c>
      <c r="K11" s="92">
        <v>212</v>
      </c>
      <c r="L11" s="92">
        <v>212</v>
      </c>
      <c r="M11" s="92">
        <v>212</v>
      </c>
      <c r="N11" s="183">
        <v>212</v>
      </c>
      <c r="O11" s="183">
        <v>206</v>
      </c>
      <c r="P11" s="88">
        <v>179</v>
      </c>
      <c r="Q11" s="168">
        <f t="shared" si="1"/>
        <v>0.8689320388349514</v>
      </c>
    </row>
    <row r="12" spans="2:17" ht="11.25">
      <c r="B12" s="92"/>
      <c r="H12" s="168"/>
      <c r="I12" s="91" t="s">
        <v>13</v>
      </c>
      <c r="K12" s="92">
        <v>4</v>
      </c>
      <c r="L12" s="92">
        <v>4</v>
      </c>
      <c r="M12" s="92">
        <v>4</v>
      </c>
      <c r="N12" s="183">
        <v>4</v>
      </c>
      <c r="O12" s="183">
        <v>9</v>
      </c>
      <c r="P12" s="88">
        <v>9</v>
      </c>
      <c r="Q12" s="168">
        <f t="shared" si="1"/>
        <v>1</v>
      </c>
    </row>
    <row r="13" spans="2:17" ht="11.25">
      <c r="B13" s="92"/>
      <c r="H13" s="168"/>
      <c r="I13" s="93" t="s">
        <v>53</v>
      </c>
      <c r="J13" s="99"/>
      <c r="K13" s="94">
        <f aca="true" t="shared" si="4" ref="K13:P13">SUM(K2:K12)</f>
        <v>12699</v>
      </c>
      <c r="L13" s="94">
        <f t="shared" si="4"/>
        <v>13021</v>
      </c>
      <c r="M13" s="94">
        <f t="shared" si="4"/>
        <v>13021</v>
      </c>
      <c r="N13" s="164">
        <f t="shared" si="4"/>
        <v>11461</v>
      </c>
      <c r="O13" s="164">
        <f t="shared" si="4"/>
        <v>11461</v>
      </c>
      <c r="P13" s="94">
        <f t="shared" si="4"/>
        <v>11399</v>
      </c>
      <c r="Q13" s="170">
        <f t="shared" si="1"/>
        <v>0.9945903498822092</v>
      </c>
    </row>
    <row r="14" spans="2:17" ht="11.25">
      <c r="B14" s="92"/>
      <c r="H14" s="168"/>
      <c r="Q14" s="168"/>
    </row>
    <row r="15" spans="2:17" ht="11.25">
      <c r="B15" s="92"/>
      <c r="H15" s="168"/>
      <c r="I15" s="91" t="s">
        <v>87</v>
      </c>
      <c r="K15" s="92">
        <v>700</v>
      </c>
      <c r="L15" s="92">
        <v>700</v>
      </c>
      <c r="M15" s="92">
        <v>700</v>
      </c>
      <c r="N15" s="183">
        <v>700</v>
      </c>
      <c r="O15" s="183">
        <v>671</v>
      </c>
      <c r="P15" s="88">
        <v>598</v>
      </c>
      <c r="Q15" s="168">
        <f t="shared" si="1"/>
        <v>0.8912071535022354</v>
      </c>
    </row>
    <row r="16" spans="2:17" ht="11.25">
      <c r="B16" s="92"/>
      <c r="H16" s="168"/>
      <c r="I16" s="93" t="s">
        <v>88</v>
      </c>
      <c r="J16" s="99"/>
      <c r="K16" s="94">
        <f aca="true" t="shared" si="5" ref="K16:P16">SUM(K15)</f>
        <v>700</v>
      </c>
      <c r="L16" s="94">
        <f t="shared" si="5"/>
        <v>700</v>
      </c>
      <c r="M16" s="94">
        <f t="shared" si="5"/>
        <v>700</v>
      </c>
      <c r="N16" s="164">
        <f t="shared" si="5"/>
        <v>700</v>
      </c>
      <c r="O16" s="164">
        <f t="shared" si="5"/>
        <v>671</v>
      </c>
      <c r="P16" s="94">
        <f t="shared" si="5"/>
        <v>598</v>
      </c>
      <c r="Q16" s="170">
        <f t="shared" si="1"/>
        <v>0.8912071535022354</v>
      </c>
    </row>
    <row r="17" spans="2:17" ht="11.25">
      <c r="B17" s="92"/>
      <c r="H17" s="168"/>
      <c r="Q17" s="168"/>
    </row>
    <row r="18" spans="2:17" ht="11.25">
      <c r="B18" s="92"/>
      <c r="H18" s="168"/>
      <c r="I18" s="95" t="s">
        <v>507</v>
      </c>
      <c r="J18" s="89"/>
      <c r="K18" s="90">
        <f>K13+K16</f>
        <v>13399</v>
      </c>
      <c r="L18" s="90">
        <f>L13+L16</f>
        <v>13721</v>
      </c>
      <c r="M18" s="90">
        <f>SUM(M13+M16)</f>
        <v>13721</v>
      </c>
      <c r="N18" s="165">
        <f>SUM(N13+N16)</f>
        <v>12161</v>
      </c>
      <c r="O18" s="165">
        <f>SUM(O13+O16)</f>
        <v>12132</v>
      </c>
      <c r="P18" s="90">
        <f>SUM(P13+P16)</f>
        <v>11997</v>
      </c>
      <c r="Q18" s="169">
        <f t="shared" si="1"/>
        <v>0.9888724035608308</v>
      </c>
    </row>
    <row r="19" spans="2:17" ht="11.25">
      <c r="B19" s="92"/>
      <c r="H19" s="168"/>
      <c r="Q19" s="168"/>
    </row>
    <row r="20" spans="2:17" ht="11.25">
      <c r="B20" s="92"/>
      <c r="H20" s="168"/>
      <c r="I20" s="91" t="s">
        <v>23</v>
      </c>
      <c r="K20" s="92">
        <v>3748</v>
      </c>
      <c r="L20" s="92">
        <v>3748</v>
      </c>
      <c r="M20" s="92">
        <v>3748</v>
      </c>
      <c r="N20" s="183">
        <v>3348</v>
      </c>
      <c r="O20" s="183">
        <v>3379</v>
      </c>
      <c r="P20" s="88">
        <v>3379</v>
      </c>
      <c r="Q20" s="168">
        <f t="shared" si="1"/>
        <v>1</v>
      </c>
    </row>
    <row r="21" spans="2:17" ht="11.25">
      <c r="B21" s="92"/>
      <c r="H21" s="168"/>
      <c r="I21" s="91" t="s">
        <v>89</v>
      </c>
      <c r="K21" s="92">
        <v>396</v>
      </c>
      <c r="L21" s="92">
        <v>396</v>
      </c>
      <c r="M21" s="92">
        <v>396</v>
      </c>
      <c r="N21" s="183">
        <v>356</v>
      </c>
      <c r="O21" s="183">
        <v>335</v>
      </c>
      <c r="P21" s="88">
        <v>335</v>
      </c>
      <c r="Q21" s="168">
        <f t="shared" si="1"/>
        <v>1</v>
      </c>
    </row>
    <row r="22" spans="2:17" ht="11.25">
      <c r="B22" s="92"/>
      <c r="H22" s="168"/>
      <c r="I22" s="91" t="s">
        <v>25</v>
      </c>
      <c r="K22" s="92">
        <v>374</v>
      </c>
      <c r="L22" s="92">
        <v>374</v>
      </c>
      <c r="M22" s="92">
        <v>374</v>
      </c>
      <c r="N22" s="183">
        <v>323</v>
      </c>
      <c r="O22" s="183">
        <v>313</v>
      </c>
      <c r="P22" s="88">
        <v>302</v>
      </c>
      <c r="Q22" s="168">
        <f t="shared" si="1"/>
        <v>0.9648562300319489</v>
      </c>
    </row>
    <row r="23" spans="2:17" ht="11.25">
      <c r="B23" s="92"/>
      <c r="H23" s="168"/>
      <c r="I23" s="91" t="s">
        <v>26</v>
      </c>
      <c r="K23" s="92">
        <v>20</v>
      </c>
      <c r="L23" s="92">
        <v>20</v>
      </c>
      <c r="M23" s="92">
        <v>20</v>
      </c>
      <c r="N23" s="183">
        <v>20</v>
      </c>
      <c r="O23" s="183">
        <v>19</v>
      </c>
      <c r="P23" s="88">
        <v>12</v>
      </c>
      <c r="Q23" s="168">
        <f t="shared" si="1"/>
        <v>0.631578947368421</v>
      </c>
    </row>
    <row r="24" spans="2:17" ht="11.25">
      <c r="B24" s="92"/>
      <c r="H24" s="168"/>
      <c r="I24" s="91" t="s">
        <v>27</v>
      </c>
      <c r="O24" s="178">
        <v>1</v>
      </c>
      <c r="P24" s="88">
        <v>1</v>
      </c>
      <c r="Q24" s="168">
        <f t="shared" si="1"/>
        <v>1</v>
      </c>
    </row>
    <row r="25" spans="2:17" ht="11.25">
      <c r="B25" s="92"/>
      <c r="H25" s="168"/>
      <c r="I25" s="95" t="s">
        <v>28</v>
      </c>
      <c r="J25" s="89"/>
      <c r="K25" s="90">
        <f>SUM(K20:K23)</f>
        <v>4538</v>
      </c>
      <c r="L25" s="90">
        <f>SUM(L20:L23)</f>
        <v>4538</v>
      </c>
      <c r="M25" s="90">
        <f>SUM(M20:M23)</f>
        <v>4538</v>
      </c>
      <c r="N25" s="165">
        <f>SUM(N20:N23)</f>
        <v>4047</v>
      </c>
      <c r="O25" s="165">
        <f>SUM(O20:O24)</f>
        <v>4047</v>
      </c>
      <c r="P25" s="90">
        <f>SUM(P20:P24)</f>
        <v>4029</v>
      </c>
      <c r="Q25" s="169">
        <f>P25/O25</f>
        <v>0.9955522609340252</v>
      </c>
    </row>
    <row r="26" spans="2:17" ht="11.25">
      <c r="B26" s="92"/>
      <c r="H26" s="168"/>
      <c r="Q26" s="168"/>
    </row>
    <row r="27" spans="2:17" ht="11.25">
      <c r="B27" s="92"/>
      <c r="H27" s="168"/>
      <c r="I27" s="91" t="s">
        <v>90</v>
      </c>
      <c r="K27" s="92">
        <v>400</v>
      </c>
      <c r="L27" s="92">
        <v>400</v>
      </c>
      <c r="M27" s="92">
        <v>400</v>
      </c>
      <c r="N27" s="183">
        <v>280</v>
      </c>
      <c r="O27" s="183">
        <v>261</v>
      </c>
      <c r="P27" s="88">
        <v>261</v>
      </c>
      <c r="Q27" s="168">
        <f>P27/O27</f>
        <v>1</v>
      </c>
    </row>
    <row r="28" spans="2:17" ht="11.25">
      <c r="B28" s="92"/>
      <c r="H28" s="168"/>
      <c r="I28" s="91" t="s">
        <v>36</v>
      </c>
      <c r="K28" s="92">
        <v>500</v>
      </c>
      <c r="L28" s="92">
        <v>500</v>
      </c>
      <c r="M28" s="92">
        <v>500</v>
      </c>
      <c r="N28" s="183">
        <v>400</v>
      </c>
      <c r="O28" s="183">
        <v>357</v>
      </c>
      <c r="P28" s="88">
        <v>357</v>
      </c>
      <c r="Q28" s="168">
        <f>P28/O28</f>
        <v>1</v>
      </c>
    </row>
    <row r="29" spans="2:17" ht="11.25">
      <c r="B29" s="92"/>
      <c r="H29" s="168"/>
      <c r="I29" s="93" t="s">
        <v>504</v>
      </c>
      <c r="K29" s="94">
        <f aca="true" t="shared" si="6" ref="K29:P29">SUM(K27:K28)</f>
        <v>900</v>
      </c>
      <c r="L29" s="94">
        <f t="shared" si="6"/>
        <v>900</v>
      </c>
      <c r="M29" s="94">
        <f t="shared" si="6"/>
        <v>900</v>
      </c>
      <c r="N29" s="164">
        <f t="shared" si="6"/>
        <v>680</v>
      </c>
      <c r="O29" s="164">
        <f t="shared" si="6"/>
        <v>618</v>
      </c>
      <c r="P29" s="94">
        <f t="shared" si="6"/>
        <v>618</v>
      </c>
      <c r="Q29" s="170">
        <f>P29/O29</f>
        <v>1</v>
      </c>
    </row>
    <row r="30" spans="2:8" ht="11.25">
      <c r="B30" s="92"/>
      <c r="H30" s="168"/>
    </row>
    <row r="31" spans="2:9" ht="11.25">
      <c r="B31" s="92"/>
      <c r="H31" s="168"/>
      <c r="I31" s="91" t="s">
        <v>41</v>
      </c>
    </row>
    <row r="32" spans="2:17" ht="11.25">
      <c r="B32" s="92"/>
      <c r="H32" s="168"/>
      <c r="I32" s="91" t="s">
        <v>44</v>
      </c>
      <c r="K32" s="92">
        <v>200</v>
      </c>
      <c r="L32" s="88">
        <v>200</v>
      </c>
      <c r="M32" s="88">
        <v>700</v>
      </c>
      <c r="N32" s="178">
        <v>1167</v>
      </c>
      <c r="O32" s="178">
        <v>1318</v>
      </c>
      <c r="P32" s="88">
        <v>1318</v>
      </c>
      <c r="Q32" s="168">
        <f>P32/O32</f>
        <v>1</v>
      </c>
    </row>
    <row r="33" spans="2:17" ht="11.25">
      <c r="B33" s="92"/>
      <c r="H33" s="168"/>
      <c r="I33" s="91" t="s">
        <v>45</v>
      </c>
      <c r="K33" s="92">
        <v>350</v>
      </c>
      <c r="L33" s="88">
        <v>350</v>
      </c>
      <c r="M33" s="88">
        <v>350</v>
      </c>
      <c r="N33" s="178">
        <v>200</v>
      </c>
      <c r="O33" s="178">
        <v>132</v>
      </c>
      <c r="P33" s="88">
        <v>132</v>
      </c>
      <c r="Q33" s="168">
        <f>P33/O33</f>
        <v>1</v>
      </c>
    </row>
    <row r="34" spans="2:17" ht="11.25">
      <c r="B34" s="92"/>
      <c r="H34" s="168"/>
      <c r="I34" s="91" t="s">
        <v>46</v>
      </c>
      <c r="K34" s="92">
        <v>500</v>
      </c>
      <c r="L34" s="88">
        <v>500</v>
      </c>
      <c r="M34" s="88">
        <v>0</v>
      </c>
      <c r="N34" s="178">
        <v>0</v>
      </c>
      <c r="Q34" s="168"/>
    </row>
    <row r="35" spans="2:17" ht="11.25">
      <c r="B35" s="92"/>
      <c r="H35" s="168"/>
      <c r="I35" s="93" t="s">
        <v>505</v>
      </c>
      <c r="K35" s="94">
        <f>SUM(K31:K34)</f>
        <v>1050</v>
      </c>
      <c r="L35" s="94">
        <f>SUM(L31:L34)</f>
        <v>1050</v>
      </c>
      <c r="M35" s="94">
        <f>SUM(M32:M34)</f>
        <v>1050</v>
      </c>
      <c r="N35" s="164">
        <f>SUM(N32:N34)</f>
        <v>1367</v>
      </c>
      <c r="O35" s="164">
        <f>SUM(O32:O34)</f>
        <v>1450</v>
      </c>
      <c r="P35" s="94">
        <f>SUM(P32:P34)</f>
        <v>1450</v>
      </c>
      <c r="Q35" s="170">
        <f>P35/O35</f>
        <v>1</v>
      </c>
    </row>
    <row r="36" spans="2:17" ht="11.25">
      <c r="B36" s="92"/>
      <c r="H36" s="168"/>
      <c r="Q36" s="168"/>
    </row>
    <row r="37" spans="2:17" ht="11.25">
      <c r="B37" s="92"/>
      <c r="H37" s="168"/>
      <c r="I37" s="91" t="s">
        <v>75</v>
      </c>
      <c r="K37" s="92">
        <v>351</v>
      </c>
      <c r="L37" s="88">
        <v>351</v>
      </c>
      <c r="M37" s="88">
        <v>351</v>
      </c>
      <c r="N37" s="178">
        <v>351</v>
      </c>
      <c r="O37" s="178">
        <v>355</v>
      </c>
      <c r="P37" s="88">
        <v>355</v>
      </c>
      <c r="Q37" s="168">
        <f>P37/O37</f>
        <v>1</v>
      </c>
    </row>
    <row r="38" spans="2:17" ht="11.25">
      <c r="B38" s="92"/>
      <c r="H38" s="168"/>
      <c r="I38" s="91" t="s">
        <v>100</v>
      </c>
      <c r="O38" s="178">
        <v>4</v>
      </c>
      <c r="P38" s="88">
        <v>4</v>
      </c>
      <c r="Q38" s="168">
        <f>P38/O38</f>
        <v>1</v>
      </c>
    </row>
    <row r="39" spans="2:17" ht="11.25">
      <c r="B39" s="92"/>
      <c r="H39" s="168"/>
      <c r="I39" s="93" t="s">
        <v>59</v>
      </c>
      <c r="J39" s="99"/>
      <c r="K39" s="94">
        <f aca="true" t="shared" si="7" ref="K39:P39">SUM(K37:K38)</f>
        <v>351</v>
      </c>
      <c r="L39" s="94">
        <f t="shared" si="7"/>
        <v>351</v>
      </c>
      <c r="M39" s="94">
        <f t="shared" si="7"/>
        <v>351</v>
      </c>
      <c r="N39" s="164">
        <f t="shared" si="7"/>
        <v>351</v>
      </c>
      <c r="O39" s="164">
        <f t="shared" si="7"/>
        <v>359</v>
      </c>
      <c r="P39" s="94">
        <f t="shared" si="7"/>
        <v>359</v>
      </c>
      <c r="Q39" s="168">
        <f>P39/O39</f>
        <v>1</v>
      </c>
    </row>
    <row r="40" spans="2:17" ht="11.25">
      <c r="B40" s="92"/>
      <c r="H40" s="168"/>
      <c r="Q40" s="168"/>
    </row>
    <row r="41" spans="9:17" ht="11.25">
      <c r="I41" s="95" t="s">
        <v>506</v>
      </c>
      <c r="J41" s="89"/>
      <c r="K41" s="90">
        <f>K29+K35+K39</f>
        <v>2301</v>
      </c>
      <c r="L41" s="90">
        <f>L29+L35+L39</f>
        <v>2301</v>
      </c>
      <c r="M41" s="90">
        <f>SUM(M29+M35+M39)</f>
        <v>2301</v>
      </c>
      <c r="N41" s="165">
        <f>SUM(N29+N35+N39)</f>
        <v>2398</v>
      </c>
      <c r="O41" s="165">
        <f>SUM(O29+O35+O39)</f>
        <v>2427</v>
      </c>
      <c r="P41" s="90">
        <f>SUM(P29+P35+P39)</f>
        <v>2427</v>
      </c>
      <c r="Q41" s="169">
        <f>P41/O41</f>
        <v>1</v>
      </c>
    </row>
    <row r="42" ht="11.25">
      <c r="Q42" s="168"/>
    </row>
    <row r="43" spans="1:17" ht="11.25">
      <c r="A43" s="89" t="s">
        <v>219</v>
      </c>
      <c r="B43" s="90">
        <f aca="true" t="shared" si="8" ref="B43:G43">B10+B8+B5</f>
        <v>20238</v>
      </c>
      <c r="C43" s="90">
        <f t="shared" si="8"/>
        <v>20560</v>
      </c>
      <c r="D43" s="90">
        <f t="shared" si="8"/>
        <v>20560</v>
      </c>
      <c r="E43" s="165">
        <f t="shared" si="8"/>
        <v>18606</v>
      </c>
      <c r="F43" s="165">
        <f t="shared" si="8"/>
        <v>18606</v>
      </c>
      <c r="G43" s="90">
        <f t="shared" si="8"/>
        <v>18453</v>
      </c>
      <c r="H43" s="169">
        <f>G43/F43</f>
        <v>0.991776846178652</v>
      </c>
      <c r="I43" s="95" t="s">
        <v>61</v>
      </c>
      <c r="J43" s="89"/>
      <c r="K43" s="90">
        <f aca="true" t="shared" si="9" ref="K43:P43">K18+K25+K41</f>
        <v>20238</v>
      </c>
      <c r="L43" s="90">
        <f t="shared" si="9"/>
        <v>20560</v>
      </c>
      <c r="M43" s="90">
        <f t="shared" si="9"/>
        <v>20560</v>
      </c>
      <c r="N43" s="165">
        <f t="shared" si="9"/>
        <v>18606</v>
      </c>
      <c r="O43" s="165">
        <f t="shared" si="9"/>
        <v>18606</v>
      </c>
      <c r="P43" s="90">
        <f t="shared" si="9"/>
        <v>18453</v>
      </c>
      <c r="Q43" s="169">
        <f>P43/O43</f>
        <v>0.991776846178652</v>
      </c>
    </row>
    <row r="44" ht="11.25">
      <c r="Q44" s="168"/>
    </row>
  </sheetData>
  <mergeCells count="1">
    <mergeCell ref="I1:J1"/>
  </mergeCells>
  <printOptions/>
  <pageMargins left="0.29" right="0.19" top="1" bottom="1" header="0.5" footer="0.5"/>
  <pageSetup horizontalDpi="300" verticalDpi="300" orientation="landscape" paperSize="9" scale="86" r:id="rId1"/>
  <headerFooter alignWithMargins="0">
    <oddHeader>&amp;C&amp;"Arial,Félkövér"&amp;12 751845 Város és községgazdálkodási szolgáltatások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P3" sqref="P3"/>
    </sheetView>
  </sheetViews>
  <sheetFormatPr defaultColWidth="9.140625" defaultRowHeight="12.75"/>
  <cols>
    <col min="1" max="1" width="19.8515625" style="88" customWidth="1"/>
    <col min="2" max="2" width="7.7109375" style="92" bestFit="1" customWidth="1"/>
    <col min="3" max="3" width="6.28125" style="92" bestFit="1" customWidth="1"/>
    <col min="4" max="4" width="8.00390625" style="92" customWidth="1"/>
    <col min="5" max="6" width="8.00390625" style="183" customWidth="1"/>
    <col min="7" max="8" width="8.00390625" style="88" customWidth="1"/>
    <col min="9" max="9" width="9.140625" style="91" customWidth="1"/>
    <col min="10" max="10" width="9.00390625" style="88" customWidth="1"/>
    <col min="11" max="11" width="7.7109375" style="92" bestFit="1" customWidth="1"/>
    <col min="12" max="12" width="6.28125" style="88" bestFit="1" customWidth="1"/>
    <col min="13" max="14" width="8.00390625" style="88" customWidth="1"/>
    <col min="15" max="15" width="8.00390625" style="178" customWidth="1"/>
    <col min="16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182" t="s">
        <v>639</v>
      </c>
      <c r="F1" s="182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182" t="s">
        <v>643</v>
      </c>
      <c r="P1" s="86" t="s">
        <v>644</v>
      </c>
      <c r="Q1" s="86" t="s">
        <v>645</v>
      </c>
    </row>
    <row r="2" spans="1:17" ht="11.25">
      <c r="A2" s="88" t="s">
        <v>102</v>
      </c>
      <c r="B2" s="92">
        <v>1</v>
      </c>
      <c r="C2" s="92">
        <v>1</v>
      </c>
      <c r="D2" s="92">
        <v>1</v>
      </c>
      <c r="E2" s="183">
        <v>1</v>
      </c>
      <c r="F2" s="183">
        <v>2</v>
      </c>
      <c r="G2" s="88">
        <v>2</v>
      </c>
      <c r="H2" s="168">
        <f>G2/F2</f>
        <v>1</v>
      </c>
      <c r="I2" s="91" t="s">
        <v>46</v>
      </c>
      <c r="K2" s="92">
        <v>198</v>
      </c>
      <c r="L2" s="88">
        <v>198</v>
      </c>
      <c r="M2" s="88">
        <v>198</v>
      </c>
      <c r="N2" s="88">
        <v>198</v>
      </c>
      <c r="O2" s="178">
        <v>198</v>
      </c>
      <c r="P2" s="88">
        <v>4</v>
      </c>
      <c r="Q2" s="168">
        <f>P2/O2</f>
        <v>0.020202020202020204</v>
      </c>
    </row>
    <row r="3" spans="1:17" ht="11.25">
      <c r="A3" s="89" t="s">
        <v>130</v>
      </c>
      <c r="B3" s="90">
        <f aca="true" t="shared" si="0" ref="B3:G3">SUM(B2)</f>
        <v>1</v>
      </c>
      <c r="C3" s="90">
        <f t="shared" si="0"/>
        <v>1</v>
      </c>
      <c r="D3" s="90">
        <f t="shared" si="0"/>
        <v>1</v>
      </c>
      <c r="E3" s="165">
        <f t="shared" si="0"/>
        <v>1</v>
      </c>
      <c r="F3" s="165">
        <f t="shared" si="0"/>
        <v>2</v>
      </c>
      <c r="G3" s="90">
        <f t="shared" si="0"/>
        <v>2</v>
      </c>
      <c r="H3" s="169">
        <f aca="true" t="shared" si="1" ref="H3:H12">G3/F3</f>
        <v>1</v>
      </c>
      <c r="I3" s="93" t="s">
        <v>505</v>
      </c>
      <c r="K3" s="94">
        <f aca="true" t="shared" si="2" ref="K3:P3">SUM(K2)</f>
        <v>198</v>
      </c>
      <c r="L3" s="94">
        <f t="shared" si="2"/>
        <v>198</v>
      </c>
      <c r="M3" s="94">
        <f t="shared" si="2"/>
        <v>198</v>
      </c>
      <c r="N3" s="94">
        <f t="shared" si="2"/>
        <v>198</v>
      </c>
      <c r="O3" s="164">
        <f t="shared" si="2"/>
        <v>198</v>
      </c>
      <c r="P3" s="94">
        <f t="shared" si="2"/>
        <v>4</v>
      </c>
      <c r="Q3" s="170">
        <f aca="true" t="shared" si="3" ref="Q3:Q12">P3/O3</f>
        <v>0.020202020202020204</v>
      </c>
    </row>
    <row r="4" spans="8:17" ht="11.25">
      <c r="H4" s="168"/>
      <c r="Q4" s="168"/>
    </row>
    <row r="5" spans="1:17" ht="11.25">
      <c r="A5" s="88" t="s">
        <v>279</v>
      </c>
      <c r="B5" s="92">
        <v>200</v>
      </c>
      <c r="C5" s="92">
        <v>200</v>
      </c>
      <c r="D5" s="92">
        <v>1000</v>
      </c>
      <c r="E5" s="183">
        <v>1100</v>
      </c>
      <c r="F5" s="183">
        <v>1100</v>
      </c>
      <c r="G5" s="88">
        <v>766</v>
      </c>
      <c r="H5" s="168">
        <f t="shared" si="1"/>
        <v>0.6963636363636364</v>
      </c>
      <c r="I5" s="91" t="s">
        <v>101</v>
      </c>
      <c r="K5" s="92">
        <v>3</v>
      </c>
      <c r="L5" s="88">
        <v>3</v>
      </c>
      <c r="M5" s="88">
        <v>3</v>
      </c>
      <c r="N5" s="88">
        <v>3</v>
      </c>
      <c r="O5" s="178">
        <v>3</v>
      </c>
      <c r="P5" s="88">
        <v>1</v>
      </c>
      <c r="Q5" s="168">
        <f t="shared" si="3"/>
        <v>0.3333333333333333</v>
      </c>
    </row>
    <row r="6" spans="1:17" ht="11.25">
      <c r="A6" s="89" t="s">
        <v>231</v>
      </c>
      <c r="B6" s="90">
        <f aca="true" t="shared" si="4" ref="B6:G6">SUM(B5)</f>
        <v>200</v>
      </c>
      <c r="C6" s="90">
        <f t="shared" si="4"/>
        <v>200</v>
      </c>
      <c r="D6" s="90">
        <f t="shared" si="4"/>
        <v>1000</v>
      </c>
      <c r="E6" s="165">
        <f t="shared" si="4"/>
        <v>1100</v>
      </c>
      <c r="F6" s="165">
        <f t="shared" si="4"/>
        <v>1100</v>
      </c>
      <c r="G6" s="90">
        <f t="shared" si="4"/>
        <v>766</v>
      </c>
      <c r="H6" s="169">
        <f t="shared" si="1"/>
        <v>0.6963636363636364</v>
      </c>
      <c r="I6" s="93" t="s">
        <v>58</v>
      </c>
      <c r="K6" s="94">
        <f aca="true" t="shared" si="5" ref="K6:P6">SUM(K5)</f>
        <v>3</v>
      </c>
      <c r="L6" s="94">
        <f t="shared" si="5"/>
        <v>3</v>
      </c>
      <c r="M6" s="94">
        <f t="shared" si="5"/>
        <v>3</v>
      </c>
      <c r="N6" s="94">
        <f t="shared" si="5"/>
        <v>3</v>
      </c>
      <c r="O6" s="164">
        <f t="shared" si="5"/>
        <v>3</v>
      </c>
      <c r="P6" s="94">
        <f t="shared" si="5"/>
        <v>1</v>
      </c>
      <c r="Q6" s="170">
        <f t="shared" si="3"/>
        <v>0.3333333333333333</v>
      </c>
    </row>
    <row r="7" spans="8:17" ht="11.25">
      <c r="H7" s="168"/>
      <c r="Q7" s="168"/>
    </row>
    <row r="8" spans="1:17" ht="11.25">
      <c r="A8" s="89" t="s">
        <v>302</v>
      </c>
      <c r="B8" s="90"/>
      <c r="C8" s="90"/>
      <c r="D8" s="90">
        <v>485</v>
      </c>
      <c r="E8" s="165">
        <v>485</v>
      </c>
      <c r="F8" s="165">
        <v>485</v>
      </c>
      <c r="G8" s="90">
        <v>485</v>
      </c>
      <c r="H8" s="169"/>
      <c r="I8" s="95" t="s">
        <v>506</v>
      </c>
      <c r="J8" s="89"/>
      <c r="K8" s="90">
        <f aca="true" t="shared" si="6" ref="K8:P8">K3+K6</f>
        <v>201</v>
      </c>
      <c r="L8" s="90">
        <f t="shared" si="6"/>
        <v>201</v>
      </c>
      <c r="M8" s="90">
        <f t="shared" si="6"/>
        <v>201</v>
      </c>
      <c r="N8" s="90">
        <f t="shared" si="6"/>
        <v>201</v>
      </c>
      <c r="O8" s="165">
        <f t="shared" si="6"/>
        <v>201</v>
      </c>
      <c r="P8" s="90">
        <f t="shared" si="6"/>
        <v>5</v>
      </c>
      <c r="Q8" s="169">
        <f t="shared" si="3"/>
        <v>0.024875621890547265</v>
      </c>
    </row>
    <row r="9" spans="8:17" ht="11.25">
      <c r="H9" s="168"/>
      <c r="Q9" s="168"/>
    </row>
    <row r="10" spans="1:17" ht="11.25">
      <c r="A10" s="89" t="s">
        <v>220</v>
      </c>
      <c r="B10" s="134">
        <f aca="true" t="shared" si="7" ref="B10:G10">K12-B3-B6-B8</f>
        <v>0</v>
      </c>
      <c r="C10" s="134">
        <f t="shared" si="7"/>
        <v>0</v>
      </c>
      <c r="D10" s="134">
        <f t="shared" si="7"/>
        <v>-1285</v>
      </c>
      <c r="E10" s="165">
        <f t="shared" si="7"/>
        <v>-1385</v>
      </c>
      <c r="F10" s="165">
        <f t="shared" si="7"/>
        <v>-1386</v>
      </c>
      <c r="G10" s="134">
        <f t="shared" si="7"/>
        <v>-1248</v>
      </c>
      <c r="H10" s="169">
        <f t="shared" si="1"/>
        <v>0.9004329004329005</v>
      </c>
      <c r="Q10" s="168"/>
    </row>
    <row r="11" spans="8:17" ht="11.25">
      <c r="H11" s="168"/>
      <c r="Q11" s="168"/>
    </row>
    <row r="12" spans="1:17" ht="11.25">
      <c r="A12" s="89" t="s">
        <v>219</v>
      </c>
      <c r="B12" s="90">
        <f aca="true" t="shared" si="8" ref="B12:G12">B3+B6+B8+B10</f>
        <v>201</v>
      </c>
      <c r="C12" s="90">
        <f t="shared" si="8"/>
        <v>201</v>
      </c>
      <c r="D12" s="90">
        <f t="shared" si="8"/>
        <v>201</v>
      </c>
      <c r="E12" s="165">
        <f t="shared" si="8"/>
        <v>201</v>
      </c>
      <c r="F12" s="165">
        <f t="shared" si="8"/>
        <v>201</v>
      </c>
      <c r="G12" s="90">
        <f t="shared" si="8"/>
        <v>5</v>
      </c>
      <c r="H12" s="169">
        <f t="shared" si="1"/>
        <v>0.024875621890547265</v>
      </c>
      <c r="I12" s="95" t="s">
        <v>61</v>
      </c>
      <c r="J12" s="89"/>
      <c r="K12" s="90">
        <f aca="true" t="shared" si="9" ref="K12:P12">K8</f>
        <v>201</v>
      </c>
      <c r="L12" s="90">
        <f t="shared" si="9"/>
        <v>201</v>
      </c>
      <c r="M12" s="90">
        <f t="shared" si="9"/>
        <v>201</v>
      </c>
      <c r="N12" s="90">
        <f t="shared" si="9"/>
        <v>201</v>
      </c>
      <c r="O12" s="165">
        <f t="shared" si="9"/>
        <v>201</v>
      </c>
      <c r="P12" s="90">
        <f t="shared" si="9"/>
        <v>5</v>
      </c>
      <c r="Q12" s="169">
        <f t="shared" si="3"/>
        <v>0.024875621890547265</v>
      </c>
    </row>
  </sheetData>
  <mergeCells count="1">
    <mergeCell ref="I1:J1"/>
  </mergeCells>
  <printOptions/>
  <pageMargins left="0.46" right="0.24" top="1" bottom="1" header="0.5" footer="0.5"/>
  <pageSetup horizontalDpi="300" verticalDpi="300" orientation="landscape" paperSize="9" scale="86" r:id="rId1"/>
  <headerFooter alignWithMargins="0">
    <oddHeader>&amp;C&amp;"Arial,Félkövér"&amp;12 751856 Települési vízellátás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H11" sqref="H11"/>
    </sheetView>
  </sheetViews>
  <sheetFormatPr defaultColWidth="9.140625" defaultRowHeight="12.75"/>
  <cols>
    <col min="1" max="1" width="18.00390625" style="88" customWidth="1"/>
    <col min="2" max="2" width="7.7109375" style="92" bestFit="1" customWidth="1"/>
    <col min="3" max="3" width="6.28125" style="92" bestFit="1" customWidth="1"/>
    <col min="4" max="6" width="8.00390625" style="92" customWidth="1"/>
    <col min="7" max="8" width="8.00390625" style="88" customWidth="1"/>
    <col min="9" max="9" width="9.140625" style="91" customWidth="1"/>
    <col min="10" max="10" width="8.7109375" style="88" customWidth="1"/>
    <col min="11" max="11" width="7.7109375" style="92" bestFit="1" customWidth="1"/>
    <col min="12" max="12" width="6.28125" style="88" bestFit="1" customWidth="1"/>
    <col min="13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86" t="s">
        <v>645</v>
      </c>
    </row>
    <row r="2" spans="1:14" ht="11.25">
      <c r="A2" s="89" t="s">
        <v>220</v>
      </c>
      <c r="B2" s="90">
        <f>K11</f>
        <v>200</v>
      </c>
      <c r="C2" s="90">
        <f>L11</f>
        <v>200</v>
      </c>
      <c r="D2" s="90">
        <v>200</v>
      </c>
      <c r="E2" s="90">
        <v>200</v>
      </c>
      <c r="F2" s="90"/>
      <c r="G2" s="90">
        <f>P11</f>
        <v>0</v>
      </c>
      <c r="H2" s="173"/>
      <c r="I2" s="91" t="s">
        <v>45</v>
      </c>
      <c r="K2" s="92">
        <v>170</v>
      </c>
      <c r="L2" s="88">
        <v>170</v>
      </c>
      <c r="M2" s="88">
        <v>170</v>
      </c>
      <c r="N2" s="88">
        <v>170</v>
      </c>
    </row>
    <row r="3" spans="8:9" ht="11.25">
      <c r="H3" s="168"/>
      <c r="I3" s="91" t="s">
        <v>47</v>
      </c>
    </row>
    <row r="4" spans="8:17" ht="11.25">
      <c r="H4" s="168"/>
      <c r="I4" s="93" t="s">
        <v>505</v>
      </c>
      <c r="K4" s="94">
        <f aca="true" t="shared" si="0" ref="K4:P4">SUM(K2:K3)</f>
        <v>170</v>
      </c>
      <c r="L4" s="94">
        <f t="shared" si="0"/>
        <v>170</v>
      </c>
      <c r="M4" s="94">
        <f t="shared" si="0"/>
        <v>170</v>
      </c>
      <c r="N4" s="94">
        <f t="shared" si="0"/>
        <v>170</v>
      </c>
      <c r="O4" s="94">
        <f t="shared" si="0"/>
        <v>0</v>
      </c>
      <c r="P4" s="94">
        <f t="shared" si="0"/>
        <v>0</v>
      </c>
      <c r="Q4" s="160"/>
    </row>
    <row r="5" ht="11.25">
      <c r="H5" s="168"/>
    </row>
    <row r="6" spans="8:14" ht="11.25">
      <c r="H6" s="168"/>
      <c r="I6" s="91" t="s">
        <v>75</v>
      </c>
      <c r="K6" s="92">
        <v>30</v>
      </c>
      <c r="L6" s="88">
        <v>30</v>
      </c>
      <c r="M6" s="88">
        <v>30</v>
      </c>
      <c r="N6" s="88">
        <v>30</v>
      </c>
    </row>
    <row r="7" spans="8:17" ht="11.25">
      <c r="H7" s="168"/>
      <c r="I7" s="93" t="s">
        <v>59</v>
      </c>
      <c r="J7" s="99"/>
      <c r="K7" s="94">
        <f aca="true" t="shared" si="1" ref="K7:P7">SUM(K6)</f>
        <v>30</v>
      </c>
      <c r="L7" s="94">
        <f t="shared" si="1"/>
        <v>30</v>
      </c>
      <c r="M7" s="94">
        <f t="shared" si="1"/>
        <v>30</v>
      </c>
      <c r="N7" s="94">
        <f t="shared" si="1"/>
        <v>30</v>
      </c>
      <c r="O7" s="94">
        <f t="shared" si="1"/>
        <v>0</v>
      </c>
      <c r="P7" s="94">
        <f t="shared" si="1"/>
        <v>0</v>
      </c>
      <c r="Q7" s="160"/>
    </row>
    <row r="8" ht="11.25">
      <c r="H8" s="168"/>
    </row>
    <row r="9" spans="8:17" ht="11.25">
      <c r="H9" s="168"/>
      <c r="I9" s="95" t="s">
        <v>506</v>
      </c>
      <c r="J9" s="89"/>
      <c r="K9" s="90">
        <f aca="true" t="shared" si="2" ref="K9:P9">K4+K7</f>
        <v>200</v>
      </c>
      <c r="L9" s="90">
        <f t="shared" si="2"/>
        <v>200</v>
      </c>
      <c r="M9" s="90">
        <f t="shared" si="2"/>
        <v>200</v>
      </c>
      <c r="N9" s="90">
        <f t="shared" si="2"/>
        <v>200</v>
      </c>
      <c r="O9" s="90">
        <f t="shared" si="2"/>
        <v>0</v>
      </c>
      <c r="P9" s="90">
        <f t="shared" si="2"/>
        <v>0</v>
      </c>
      <c r="Q9" s="159"/>
    </row>
    <row r="10" ht="11.25">
      <c r="H10" s="168"/>
    </row>
    <row r="11" spans="1:17" ht="11.25">
      <c r="A11" s="89" t="s">
        <v>219</v>
      </c>
      <c r="B11" s="90">
        <f aca="true" t="shared" si="3" ref="B11:G11">B2</f>
        <v>200</v>
      </c>
      <c r="C11" s="90">
        <f t="shared" si="3"/>
        <v>200</v>
      </c>
      <c r="D11" s="90">
        <f t="shared" si="3"/>
        <v>200</v>
      </c>
      <c r="E11" s="90">
        <f t="shared" si="3"/>
        <v>200</v>
      </c>
      <c r="F11" s="90">
        <f t="shared" si="3"/>
        <v>0</v>
      </c>
      <c r="G11" s="90">
        <f t="shared" si="3"/>
        <v>0</v>
      </c>
      <c r="H11" s="173"/>
      <c r="I11" s="95" t="s">
        <v>61</v>
      </c>
      <c r="J11" s="89"/>
      <c r="K11" s="90">
        <f aca="true" t="shared" si="4" ref="K11:P11">K9</f>
        <v>200</v>
      </c>
      <c r="L11" s="90">
        <f t="shared" si="4"/>
        <v>200</v>
      </c>
      <c r="M11" s="90">
        <f t="shared" si="4"/>
        <v>200</v>
      </c>
      <c r="N11" s="90">
        <f t="shared" si="4"/>
        <v>200</v>
      </c>
      <c r="O11" s="90">
        <f t="shared" si="4"/>
        <v>0</v>
      </c>
      <c r="P11" s="90">
        <f t="shared" si="4"/>
        <v>0</v>
      </c>
      <c r="Q11" s="159"/>
    </row>
  </sheetData>
  <mergeCells count="1">
    <mergeCell ref="I1:J1"/>
  </mergeCells>
  <printOptions/>
  <pageMargins left="0.47" right="0.41" top="1" bottom="1" header="0.5" footer="0.5"/>
  <pageSetup horizontalDpi="300" verticalDpi="300" orientation="landscape" paperSize="9" scale="86" r:id="rId1"/>
  <headerFooter alignWithMargins="0">
    <oddHeader>&amp;C&amp;"Arial,Félkövér"&amp;12 751867 Köztemető fenntartási feladatok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P11" sqref="P11"/>
    </sheetView>
  </sheetViews>
  <sheetFormatPr defaultColWidth="9.140625" defaultRowHeight="12.75"/>
  <cols>
    <col min="1" max="1" width="18.00390625" style="88" customWidth="1"/>
    <col min="2" max="2" width="7.7109375" style="92" bestFit="1" customWidth="1"/>
    <col min="3" max="3" width="6.28125" style="92" bestFit="1" customWidth="1"/>
    <col min="4" max="6" width="8.00390625" style="92" customWidth="1"/>
    <col min="7" max="8" width="8.00390625" style="88" customWidth="1"/>
    <col min="9" max="9" width="9.140625" style="91" customWidth="1"/>
    <col min="10" max="10" width="9.421875" style="88" customWidth="1"/>
    <col min="11" max="11" width="7.7109375" style="92" bestFit="1" customWidth="1"/>
    <col min="12" max="12" width="6.28125" style="88" bestFit="1" customWidth="1"/>
    <col min="13" max="14" width="8.00390625" style="88" customWidth="1"/>
    <col min="15" max="15" width="8.00390625" style="178" customWidth="1"/>
    <col min="16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182" t="s">
        <v>643</v>
      </c>
      <c r="P1" s="86" t="s">
        <v>644</v>
      </c>
      <c r="Q1" s="86" t="s">
        <v>645</v>
      </c>
    </row>
    <row r="2" spans="1:8" ht="11.25">
      <c r="A2" s="89" t="s">
        <v>220</v>
      </c>
      <c r="B2" s="90">
        <f aca="true" t="shared" si="0" ref="B2:G2">K18</f>
        <v>13737</v>
      </c>
      <c r="C2" s="90">
        <f t="shared" si="0"/>
        <v>13737</v>
      </c>
      <c r="D2" s="90">
        <f t="shared" si="0"/>
        <v>13737</v>
      </c>
      <c r="E2" s="90">
        <f t="shared" si="0"/>
        <v>13737</v>
      </c>
      <c r="F2" s="90">
        <f t="shared" si="0"/>
        <v>13737</v>
      </c>
      <c r="G2" s="90">
        <f t="shared" si="0"/>
        <v>13280</v>
      </c>
      <c r="H2" s="173">
        <f>G2/F2</f>
        <v>0.9667321831549829</v>
      </c>
    </row>
    <row r="3" spans="9:11" ht="11.25">
      <c r="I3" s="93"/>
      <c r="K3" s="94"/>
    </row>
    <row r="5" spans="9:17" ht="11.25">
      <c r="I5" s="91" t="s">
        <v>40</v>
      </c>
      <c r="K5" s="92">
        <v>4175</v>
      </c>
      <c r="L5" s="88">
        <v>4175</v>
      </c>
      <c r="M5" s="88">
        <v>3975</v>
      </c>
      <c r="N5" s="88">
        <v>3975</v>
      </c>
      <c r="O5" s="178">
        <v>4261</v>
      </c>
      <c r="P5" s="88">
        <v>4261</v>
      </c>
      <c r="Q5" s="168">
        <f>P5/O5</f>
        <v>1</v>
      </c>
    </row>
    <row r="6" spans="9:17" ht="11.25">
      <c r="I6" s="91" t="s">
        <v>43</v>
      </c>
      <c r="K6" s="92">
        <v>6808</v>
      </c>
      <c r="L6" s="88">
        <v>6808</v>
      </c>
      <c r="M6" s="88">
        <v>6808</v>
      </c>
      <c r="N6" s="88">
        <v>6808</v>
      </c>
      <c r="O6" s="178">
        <v>6599</v>
      </c>
      <c r="P6" s="88">
        <v>6599</v>
      </c>
      <c r="Q6" s="168">
        <f aca="true" t="shared" si="1" ref="Q6:Q18">P6/O6</f>
        <v>1</v>
      </c>
    </row>
    <row r="7" spans="9:17" ht="11.25">
      <c r="I7" s="91" t="s">
        <v>46</v>
      </c>
      <c r="M7" s="88">
        <v>200</v>
      </c>
      <c r="N7" s="88">
        <v>200</v>
      </c>
      <c r="O7" s="178">
        <v>169</v>
      </c>
      <c r="P7" s="88">
        <v>169</v>
      </c>
      <c r="Q7" s="168">
        <f t="shared" si="1"/>
        <v>1</v>
      </c>
    </row>
    <row r="8" spans="9:17" ht="11.25">
      <c r="I8" s="93" t="s">
        <v>505</v>
      </c>
      <c r="J8" s="99"/>
      <c r="K8" s="94">
        <f aca="true" t="shared" si="2" ref="K8:P8">SUM(K5:K7)</f>
        <v>10983</v>
      </c>
      <c r="L8" s="94">
        <f t="shared" si="2"/>
        <v>10983</v>
      </c>
      <c r="M8" s="94">
        <f t="shared" si="2"/>
        <v>10983</v>
      </c>
      <c r="N8" s="94">
        <f t="shared" si="2"/>
        <v>10983</v>
      </c>
      <c r="O8" s="164">
        <f t="shared" si="2"/>
        <v>11029</v>
      </c>
      <c r="P8" s="94">
        <f t="shared" si="2"/>
        <v>11029</v>
      </c>
      <c r="Q8" s="170">
        <f t="shared" si="1"/>
        <v>1</v>
      </c>
    </row>
    <row r="9" ht="11.25">
      <c r="Q9" s="168"/>
    </row>
    <row r="10" spans="9:17" ht="11.25">
      <c r="I10" s="91" t="s">
        <v>75</v>
      </c>
      <c r="K10" s="92">
        <v>2754</v>
      </c>
      <c r="L10" s="88">
        <v>2754</v>
      </c>
      <c r="M10" s="88">
        <v>2754</v>
      </c>
      <c r="N10" s="88">
        <v>2754</v>
      </c>
      <c r="O10" s="178">
        <v>2708</v>
      </c>
      <c r="P10" s="88">
        <v>2251</v>
      </c>
      <c r="Q10" s="168">
        <f t="shared" si="1"/>
        <v>0.8312407680945347</v>
      </c>
    </row>
    <row r="11" spans="9:17" ht="11.25">
      <c r="I11" s="93" t="s">
        <v>59</v>
      </c>
      <c r="J11" s="99"/>
      <c r="K11" s="94">
        <f aca="true" t="shared" si="3" ref="K11:P11">SUM(K10)</f>
        <v>2754</v>
      </c>
      <c r="L11" s="94">
        <f t="shared" si="3"/>
        <v>2754</v>
      </c>
      <c r="M11" s="94">
        <f t="shared" si="3"/>
        <v>2754</v>
      </c>
      <c r="N11" s="94">
        <f t="shared" si="3"/>
        <v>2754</v>
      </c>
      <c r="O11" s="164">
        <f t="shared" si="3"/>
        <v>2708</v>
      </c>
      <c r="P11" s="94">
        <f t="shared" si="3"/>
        <v>2251</v>
      </c>
      <c r="Q11" s="170">
        <f t="shared" si="1"/>
        <v>0.8312407680945347</v>
      </c>
    </row>
    <row r="12" ht="11.25">
      <c r="Q12" s="168"/>
    </row>
    <row r="13" spans="9:17" ht="11.25">
      <c r="I13" s="91" t="s">
        <v>101</v>
      </c>
      <c r="Q13" s="168"/>
    </row>
    <row r="14" spans="9:17" ht="11.25">
      <c r="I14" s="93" t="s">
        <v>58</v>
      </c>
      <c r="J14" s="99"/>
      <c r="K14" s="94"/>
      <c r="Q14" s="170"/>
    </row>
    <row r="15" ht="11.25">
      <c r="Q15" s="168"/>
    </row>
    <row r="16" spans="9:17" ht="11.25">
      <c r="I16" s="95" t="s">
        <v>506</v>
      </c>
      <c r="J16" s="89"/>
      <c r="K16" s="90">
        <f aca="true" t="shared" si="4" ref="K16:P16">K8+K11+K14</f>
        <v>13737</v>
      </c>
      <c r="L16" s="90">
        <f t="shared" si="4"/>
        <v>13737</v>
      </c>
      <c r="M16" s="90">
        <f t="shared" si="4"/>
        <v>13737</v>
      </c>
      <c r="N16" s="90">
        <f t="shared" si="4"/>
        <v>13737</v>
      </c>
      <c r="O16" s="165">
        <f t="shared" si="4"/>
        <v>13737</v>
      </c>
      <c r="P16" s="90">
        <f t="shared" si="4"/>
        <v>13280</v>
      </c>
      <c r="Q16" s="169">
        <f t="shared" si="1"/>
        <v>0.9667321831549829</v>
      </c>
    </row>
    <row r="17" ht="11.25">
      <c r="Q17" s="168"/>
    </row>
    <row r="18" spans="1:17" ht="11.25">
      <c r="A18" s="89" t="s">
        <v>219</v>
      </c>
      <c r="B18" s="90">
        <f aca="true" t="shared" si="5" ref="B18:G18">B2</f>
        <v>13737</v>
      </c>
      <c r="C18" s="90">
        <f t="shared" si="5"/>
        <v>13737</v>
      </c>
      <c r="D18" s="90">
        <f t="shared" si="5"/>
        <v>13737</v>
      </c>
      <c r="E18" s="90">
        <f t="shared" si="5"/>
        <v>13737</v>
      </c>
      <c r="F18" s="90">
        <f t="shared" si="5"/>
        <v>13737</v>
      </c>
      <c r="G18" s="90">
        <f t="shared" si="5"/>
        <v>13280</v>
      </c>
      <c r="H18" s="173">
        <f>G18/F18</f>
        <v>0.9667321831549829</v>
      </c>
      <c r="I18" s="95" t="s">
        <v>61</v>
      </c>
      <c r="J18" s="89"/>
      <c r="K18" s="90">
        <f aca="true" t="shared" si="6" ref="K18:P18">K16</f>
        <v>13737</v>
      </c>
      <c r="L18" s="90">
        <f t="shared" si="6"/>
        <v>13737</v>
      </c>
      <c r="M18" s="90">
        <f t="shared" si="6"/>
        <v>13737</v>
      </c>
      <c r="N18" s="90">
        <f t="shared" si="6"/>
        <v>13737</v>
      </c>
      <c r="O18" s="165">
        <f t="shared" si="6"/>
        <v>13737</v>
      </c>
      <c r="P18" s="90">
        <f t="shared" si="6"/>
        <v>13280</v>
      </c>
      <c r="Q18" s="169">
        <f t="shared" si="1"/>
        <v>0.9667321831549829</v>
      </c>
    </row>
  </sheetData>
  <mergeCells count="1">
    <mergeCell ref="I1:J1"/>
  </mergeCells>
  <printOptions/>
  <pageMargins left="0.5" right="0.3" top="1" bottom="1" header="0.5" footer="0.5"/>
  <pageSetup horizontalDpi="300" verticalDpi="300" orientation="landscape" paperSize="9" scale="86" r:id="rId1"/>
  <headerFooter alignWithMargins="0">
    <oddHeader>&amp;C&amp;"Arial,Félkövér"&amp;12 751878 Közvilágítási feladatok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N32" sqref="N32"/>
    </sheetView>
  </sheetViews>
  <sheetFormatPr defaultColWidth="9.140625" defaultRowHeight="12.75"/>
  <cols>
    <col min="1" max="1" width="19.00390625" style="88" customWidth="1"/>
    <col min="2" max="2" width="7.7109375" style="92" bestFit="1" customWidth="1"/>
    <col min="3" max="3" width="6.57421875" style="92" bestFit="1" customWidth="1"/>
    <col min="4" max="4" width="8.00390625" style="92" customWidth="1"/>
    <col min="5" max="6" width="8.00390625" style="183" customWidth="1"/>
    <col min="7" max="8" width="8.00390625" style="88" customWidth="1"/>
    <col min="9" max="9" width="9.140625" style="91" customWidth="1"/>
    <col min="10" max="10" width="8.7109375" style="88" customWidth="1"/>
    <col min="11" max="11" width="7.7109375" style="92" bestFit="1" customWidth="1"/>
    <col min="12" max="12" width="6.57421875" style="88" bestFit="1" customWidth="1"/>
    <col min="13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182" t="s">
        <v>639</v>
      </c>
      <c r="F1" s="182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86" t="s">
        <v>645</v>
      </c>
    </row>
    <row r="2" spans="1:17" ht="11.25">
      <c r="A2" s="88" t="s">
        <v>524</v>
      </c>
      <c r="B2" s="92">
        <v>55820</v>
      </c>
      <c r="C2" s="92">
        <v>55820</v>
      </c>
      <c r="D2" s="92">
        <v>55820</v>
      </c>
      <c r="E2" s="183">
        <v>55820</v>
      </c>
      <c r="F2" s="183">
        <v>52700</v>
      </c>
      <c r="G2" s="88">
        <v>52700</v>
      </c>
      <c r="H2" s="168">
        <f>G2/F2</f>
        <v>1</v>
      </c>
      <c r="I2" s="91" t="s">
        <v>236</v>
      </c>
      <c r="J2" s="88">
        <v>452025</v>
      </c>
      <c r="K2" s="92">
        <f>'452025'!B2</f>
        <v>3000</v>
      </c>
      <c r="L2" s="92">
        <f>'452025'!C2</f>
        <v>3000</v>
      </c>
      <c r="M2" s="92">
        <f>'452025'!D2</f>
        <v>6828</v>
      </c>
      <c r="N2" s="92">
        <f>'452025'!E2</f>
        <v>7665</v>
      </c>
      <c r="O2" s="92">
        <f>'452025'!F2</f>
        <v>6549</v>
      </c>
      <c r="P2" s="92">
        <f>'452025'!G2</f>
        <v>6549</v>
      </c>
      <c r="Q2" s="168">
        <f>P2/O2</f>
        <v>1</v>
      </c>
    </row>
    <row r="3" spans="1:17" ht="11.25">
      <c r="A3" s="88" t="s">
        <v>121</v>
      </c>
      <c r="B3" s="92">
        <v>82569</v>
      </c>
      <c r="C3" s="92">
        <v>79229</v>
      </c>
      <c r="D3" s="92">
        <v>79229</v>
      </c>
      <c r="E3" s="183">
        <v>43442</v>
      </c>
      <c r="F3" s="183">
        <v>-4891</v>
      </c>
      <c r="G3" s="88">
        <v>-4891</v>
      </c>
      <c r="H3" s="168">
        <f>G3/F3</f>
        <v>1</v>
      </c>
      <c r="I3" s="91" t="s">
        <v>236</v>
      </c>
      <c r="J3" s="88">
        <v>552312</v>
      </c>
      <c r="K3" s="92">
        <f>'552312'!B13</f>
        <v>-5435</v>
      </c>
      <c r="L3" s="92">
        <f>'552312'!C13</f>
        <v>-5435</v>
      </c>
      <c r="M3" s="92">
        <f>'552312'!D13</f>
        <v>-5327</v>
      </c>
      <c r="N3" s="92">
        <f>'552312'!E13</f>
        <v>-5327</v>
      </c>
      <c r="O3" s="92">
        <f>'552312'!F13</f>
        <v>-3779</v>
      </c>
      <c r="P3" s="92">
        <f>'552312'!G13</f>
        <v>-3773</v>
      </c>
      <c r="Q3" s="168">
        <f aca="true" t="shared" si="0" ref="Q3:Q34">P3/O3</f>
        <v>0.9984122783805239</v>
      </c>
    </row>
    <row r="4" spans="1:17" ht="11.25">
      <c r="A4" s="89" t="s">
        <v>523</v>
      </c>
      <c r="B4" s="90">
        <f aca="true" t="shared" si="1" ref="B4:G4">SUM(B2:B3)</f>
        <v>138389</v>
      </c>
      <c r="C4" s="90">
        <f t="shared" si="1"/>
        <v>135049</v>
      </c>
      <c r="D4" s="90">
        <f t="shared" si="1"/>
        <v>135049</v>
      </c>
      <c r="E4" s="165">
        <f t="shared" si="1"/>
        <v>99262</v>
      </c>
      <c r="F4" s="165">
        <f t="shared" si="1"/>
        <v>47809</v>
      </c>
      <c r="G4" s="90">
        <f t="shared" si="1"/>
        <v>47809</v>
      </c>
      <c r="H4" s="169">
        <f>G4/F4</f>
        <v>1</v>
      </c>
      <c r="I4" s="91" t="s">
        <v>236</v>
      </c>
      <c r="J4" s="88">
        <v>552323</v>
      </c>
      <c r="K4" s="92">
        <f>'552323'!B16</f>
        <v>19386</v>
      </c>
      <c r="L4" s="92">
        <f>'552323'!C16</f>
        <v>17626</v>
      </c>
      <c r="M4" s="92">
        <f>'552323'!D16</f>
        <v>18513</v>
      </c>
      <c r="N4" s="92">
        <f>'552323'!E16</f>
        <v>19903</v>
      </c>
      <c r="O4" s="92">
        <f>'552323'!F16</f>
        <v>19768</v>
      </c>
      <c r="P4" s="92">
        <f>'552323'!G16</f>
        <v>21555</v>
      </c>
      <c r="Q4" s="168">
        <f t="shared" si="0"/>
        <v>1.0903986240388506</v>
      </c>
    </row>
    <row r="5" spans="8:17" ht="11.25">
      <c r="H5" s="168"/>
      <c r="I5" s="91" t="s">
        <v>236</v>
      </c>
      <c r="J5" s="88">
        <v>552411</v>
      </c>
      <c r="K5" s="92">
        <f>'552411'!B7</f>
        <v>-8630</v>
      </c>
      <c r="L5" s="92">
        <f>'552411'!C7</f>
        <v>-8630</v>
      </c>
      <c r="M5" s="92">
        <f>'552411'!D7</f>
        <v>-8500</v>
      </c>
      <c r="N5" s="92">
        <f>'552411'!E7</f>
        <v>-8500</v>
      </c>
      <c r="O5" s="92">
        <f>'552411'!F7</f>
        <v>-8278</v>
      </c>
      <c r="P5" s="92">
        <f>'552411'!G7</f>
        <v>-6724</v>
      </c>
      <c r="Q5" s="168">
        <f t="shared" si="0"/>
        <v>0.8122734960135298</v>
      </c>
    </row>
    <row r="6" spans="1:17" ht="11.25">
      <c r="A6" s="88" t="s">
        <v>117</v>
      </c>
      <c r="B6" s="92">
        <v>4600</v>
      </c>
      <c r="C6" s="92">
        <v>4600</v>
      </c>
      <c r="D6" s="92">
        <v>4600</v>
      </c>
      <c r="E6" s="183">
        <v>4600</v>
      </c>
      <c r="F6" s="183">
        <v>4395</v>
      </c>
      <c r="G6" s="88">
        <v>4395</v>
      </c>
      <c r="H6" s="168">
        <f aca="true" t="shared" si="2" ref="H6:H15">G6/F6</f>
        <v>1</v>
      </c>
      <c r="I6" s="91" t="s">
        <v>236</v>
      </c>
      <c r="J6" s="88">
        <v>751153</v>
      </c>
      <c r="K6" s="92">
        <f>'751153'!B42</f>
        <v>194452</v>
      </c>
      <c r="L6" s="92">
        <f>'751153'!C42</f>
        <v>202745</v>
      </c>
      <c r="M6" s="92">
        <f>'751153'!D42</f>
        <v>202082</v>
      </c>
      <c r="N6" s="92">
        <f>'751153'!E42</f>
        <v>204164</v>
      </c>
      <c r="O6" s="92">
        <f>'751153'!F42</f>
        <v>192515</v>
      </c>
      <c r="P6" s="92">
        <f>'751153'!G42</f>
        <v>162423</v>
      </c>
      <c r="Q6" s="168">
        <f t="shared" si="0"/>
        <v>0.8436901020699685</v>
      </c>
    </row>
    <row r="7" spans="1:17" ht="11.25">
      <c r="A7" s="88" t="s">
        <v>118</v>
      </c>
      <c r="B7" s="92">
        <v>2000</v>
      </c>
      <c r="C7" s="92">
        <v>2000</v>
      </c>
      <c r="D7" s="92">
        <v>2000</v>
      </c>
      <c r="E7" s="183">
        <v>1000</v>
      </c>
      <c r="F7" s="183">
        <v>877</v>
      </c>
      <c r="G7" s="92">
        <v>877</v>
      </c>
      <c r="H7" s="168">
        <f t="shared" si="2"/>
        <v>1</v>
      </c>
      <c r="I7" s="91" t="s">
        <v>236</v>
      </c>
      <c r="J7" s="88">
        <v>751175</v>
      </c>
      <c r="K7" s="88">
        <f>'751175'!B5</f>
        <v>0</v>
      </c>
      <c r="L7" s="88">
        <f>'751175'!C5</f>
        <v>0</v>
      </c>
      <c r="M7" s="88">
        <f>'751175'!D5</f>
        <v>0</v>
      </c>
      <c r="N7" s="88">
        <f>'751175'!E5</f>
        <v>0</v>
      </c>
      <c r="O7" s="88">
        <f>'751175'!F5</f>
        <v>9</v>
      </c>
      <c r="P7" s="88">
        <f>'751175'!G5</f>
        <v>8</v>
      </c>
      <c r="Q7" s="168">
        <f t="shared" si="0"/>
        <v>0.8888888888888888</v>
      </c>
    </row>
    <row r="8" spans="1:17" ht="11.25">
      <c r="A8" s="88" t="s">
        <v>119</v>
      </c>
      <c r="B8" s="92">
        <v>160000</v>
      </c>
      <c r="C8" s="92">
        <v>200000</v>
      </c>
      <c r="D8" s="92">
        <v>280000</v>
      </c>
      <c r="E8" s="183">
        <v>440000</v>
      </c>
      <c r="F8" s="183">
        <v>485787</v>
      </c>
      <c r="G8" s="88">
        <v>485787</v>
      </c>
      <c r="H8" s="168">
        <f t="shared" si="2"/>
        <v>1</v>
      </c>
      <c r="I8" s="91" t="s">
        <v>236</v>
      </c>
      <c r="J8" s="113">
        <v>751186</v>
      </c>
      <c r="K8" s="92">
        <f>'751186'!B5</f>
        <v>0</v>
      </c>
      <c r="L8" s="92">
        <f>'751186'!C5</f>
        <v>-153</v>
      </c>
      <c r="M8" s="92">
        <f>'751186'!D5</f>
        <v>-153</v>
      </c>
      <c r="N8" s="92">
        <f>'751186'!E5</f>
        <v>0</v>
      </c>
      <c r="O8" s="92">
        <f>'751186'!F5</f>
        <v>-58</v>
      </c>
      <c r="P8" s="92">
        <f>'751186'!G5</f>
        <v>-73</v>
      </c>
      <c r="Q8" s="168">
        <f t="shared" si="0"/>
        <v>1.2586206896551724</v>
      </c>
    </row>
    <row r="9" spans="1:17" ht="11.25">
      <c r="A9" s="88" t="s">
        <v>120</v>
      </c>
      <c r="B9" s="92">
        <v>1200</v>
      </c>
      <c r="C9" s="92">
        <v>1200</v>
      </c>
      <c r="D9" s="92">
        <v>2000</v>
      </c>
      <c r="E9" s="183">
        <v>2000</v>
      </c>
      <c r="F9" s="183">
        <v>1887</v>
      </c>
      <c r="G9" s="88">
        <v>1887</v>
      </c>
      <c r="H9" s="168">
        <f t="shared" si="2"/>
        <v>1</v>
      </c>
      <c r="I9" s="91" t="s">
        <v>236</v>
      </c>
      <c r="J9" s="88">
        <v>751768</v>
      </c>
      <c r="K9" s="92">
        <f>'751768'!B14</f>
        <v>35568</v>
      </c>
      <c r="L9" s="92">
        <f>'751768'!C14</f>
        <v>35568</v>
      </c>
      <c r="M9" s="92">
        <f>'751768'!D14</f>
        <v>37068</v>
      </c>
      <c r="N9" s="92">
        <f>'751768'!E14</f>
        <v>34975</v>
      </c>
      <c r="O9" s="92">
        <f>'751768'!F14</f>
        <v>35929</v>
      </c>
      <c r="P9" s="92">
        <f>'751768'!G14</f>
        <v>35929</v>
      </c>
      <c r="Q9" s="168">
        <f t="shared" si="0"/>
        <v>1</v>
      </c>
    </row>
    <row r="10" spans="1:17" ht="11.25">
      <c r="A10" s="88" t="s">
        <v>227</v>
      </c>
      <c r="F10" s="183">
        <v>1084</v>
      </c>
      <c r="G10" s="88">
        <v>1084</v>
      </c>
      <c r="H10" s="168">
        <f t="shared" si="2"/>
        <v>1</v>
      </c>
      <c r="I10" s="91" t="s">
        <v>236</v>
      </c>
      <c r="J10" s="88">
        <v>751845</v>
      </c>
      <c r="K10" s="92">
        <f>'751845'!B10</f>
        <v>13376</v>
      </c>
      <c r="L10" s="92">
        <f>'751845'!C10</f>
        <v>13698</v>
      </c>
      <c r="M10" s="92">
        <f>'751845'!D10</f>
        <v>13698</v>
      </c>
      <c r="N10" s="92">
        <f>'751845'!E10</f>
        <v>11277</v>
      </c>
      <c r="O10" s="92">
        <f>'751845'!F10</f>
        <v>11216</v>
      </c>
      <c r="P10" s="92">
        <f>'751845'!G10</f>
        <v>11063</v>
      </c>
      <c r="Q10" s="168">
        <f t="shared" si="0"/>
        <v>0.9863587731811697</v>
      </c>
    </row>
    <row r="11" spans="1:17" ht="11.25">
      <c r="A11" s="88" t="s">
        <v>122</v>
      </c>
      <c r="B11" s="92">
        <v>38000</v>
      </c>
      <c r="C11" s="92">
        <v>38000</v>
      </c>
      <c r="D11" s="92">
        <v>38000</v>
      </c>
      <c r="E11" s="183">
        <v>38000</v>
      </c>
      <c r="F11" s="183">
        <v>39614</v>
      </c>
      <c r="G11" s="88">
        <v>39614</v>
      </c>
      <c r="H11" s="168">
        <f t="shared" si="2"/>
        <v>1</v>
      </c>
      <c r="I11" s="91" t="s">
        <v>236</v>
      </c>
      <c r="J11" s="88">
        <v>751856</v>
      </c>
      <c r="K11" s="92">
        <f>'751856'!B10</f>
        <v>0</v>
      </c>
      <c r="L11" s="92">
        <f>'751856'!C10</f>
        <v>0</v>
      </c>
      <c r="M11" s="92">
        <f>'751856'!D10</f>
        <v>-1285</v>
      </c>
      <c r="N11" s="92">
        <f>'751856'!E10</f>
        <v>-1385</v>
      </c>
      <c r="O11" s="92">
        <f>'751856'!F10</f>
        <v>-1386</v>
      </c>
      <c r="P11" s="92">
        <f>'751856'!G10</f>
        <v>-1248</v>
      </c>
      <c r="Q11" s="168">
        <f t="shared" si="0"/>
        <v>0.9004329004329005</v>
      </c>
    </row>
    <row r="12" spans="1:17" ht="11.25">
      <c r="A12" s="88" t="s">
        <v>277</v>
      </c>
      <c r="B12" s="92">
        <v>300</v>
      </c>
      <c r="C12" s="92">
        <v>300</v>
      </c>
      <c r="D12" s="92">
        <v>300</v>
      </c>
      <c r="E12" s="183">
        <v>300</v>
      </c>
      <c r="F12" s="183">
        <v>970</v>
      </c>
      <c r="G12" s="88">
        <v>970</v>
      </c>
      <c r="H12" s="168">
        <f t="shared" si="2"/>
        <v>1</v>
      </c>
      <c r="I12" s="91" t="s">
        <v>236</v>
      </c>
      <c r="J12" s="88">
        <v>751867</v>
      </c>
      <c r="K12" s="92">
        <f>'751867'!B2</f>
        <v>200</v>
      </c>
      <c r="L12" s="92">
        <f>'751867'!C2</f>
        <v>200</v>
      </c>
      <c r="M12" s="92">
        <f>'751867'!D2</f>
        <v>200</v>
      </c>
      <c r="N12" s="92">
        <f>'751867'!E2</f>
        <v>200</v>
      </c>
      <c r="O12" s="92">
        <f>'751867'!F2</f>
        <v>0</v>
      </c>
      <c r="P12" s="92">
        <f>'751867'!G2</f>
        <v>0</v>
      </c>
      <c r="Q12" s="168"/>
    </row>
    <row r="13" spans="1:17" ht="11.25">
      <c r="A13" s="88" t="s">
        <v>123</v>
      </c>
      <c r="B13" s="92">
        <v>450</v>
      </c>
      <c r="C13" s="92">
        <v>450</v>
      </c>
      <c r="D13" s="92">
        <v>450</v>
      </c>
      <c r="E13" s="183">
        <v>450</v>
      </c>
      <c r="F13" s="183">
        <v>526</v>
      </c>
      <c r="G13" s="88">
        <v>526</v>
      </c>
      <c r="H13" s="168">
        <f t="shared" si="2"/>
        <v>1</v>
      </c>
      <c r="I13" s="91" t="s">
        <v>236</v>
      </c>
      <c r="J13" s="88">
        <v>751878</v>
      </c>
      <c r="K13" s="92">
        <f>'751878'!B2</f>
        <v>13737</v>
      </c>
      <c r="L13" s="92">
        <f>'751878'!C2</f>
        <v>13737</v>
      </c>
      <c r="M13" s="92">
        <f>'751878'!D2</f>
        <v>13737</v>
      </c>
      <c r="N13" s="92">
        <f>'751878'!E2</f>
        <v>13737</v>
      </c>
      <c r="O13" s="92">
        <f>'751878'!F2</f>
        <v>13737</v>
      </c>
      <c r="P13" s="92">
        <f>'751878'!G2</f>
        <v>13280</v>
      </c>
      <c r="Q13" s="168">
        <f t="shared" si="0"/>
        <v>0.9667321831549829</v>
      </c>
    </row>
    <row r="14" spans="1:17" ht="11.25">
      <c r="A14" s="88" t="s">
        <v>124</v>
      </c>
      <c r="B14" s="92">
        <v>400</v>
      </c>
      <c r="C14" s="92">
        <v>400</v>
      </c>
      <c r="D14" s="92">
        <v>400</v>
      </c>
      <c r="E14" s="183">
        <v>400</v>
      </c>
      <c r="F14" s="183">
        <v>332</v>
      </c>
      <c r="G14" s="88">
        <v>332</v>
      </c>
      <c r="H14" s="168">
        <f t="shared" si="2"/>
        <v>1</v>
      </c>
      <c r="I14" s="91" t="s">
        <v>236</v>
      </c>
      <c r="J14" s="88">
        <v>801115</v>
      </c>
      <c r="K14" s="92">
        <f>'801115'!B21</f>
        <v>45573</v>
      </c>
      <c r="L14" s="92">
        <f>'801115'!C21</f>
        <v>45577</v>
      </c>
      <c r="M14" s="92">
        <f>'801115'!D21</f>
        <v>45951</v>
      </c>
      <c r="N14" s="92">
        <f>'801115'!E21</f>
        <v>45256</v>
      </c>
      <c r="O14" s="92">
        <f>'801115'!F21</f>
        <v>45976</v>
      </c>
      <c r="P14" s="92">
        <f>'801115'!G21</f>
        <v>42772</v>
      </c>
      <c r="Q14" s="168">
        <f t="shared" si="0"/>
        <v>0.9303114668522707</v>
      </c>
    </row>
    <row r="15" spans="1:17" ht="11.25">
      <c r="A15" s="89" t="s">
        <v>130</v>
      </c>
      <c r="B15" s="90">
        <f aca="true" t="shared" si="3" ref="B15:G15">SUM(B6:B14)</f>
        <v>206950</v>
      </c>
      <c r="C15" s="90">
        <f t="shared" si="3"/>
        <v>246950</v>
      </c>
      <c r="D15" s="90">
        <f t="shared" si="3"/>
        <v>327750</v>
      </c>
      <c r="E15" s="165">
        <f t="shared" si="3"/>
        <v>486750</v>
      </c>
      <c r="F15" s="165">
        <f t="shared" si="3"/>
        <v>535472</v>
      </c>
      <c r="G15" s="90">
        <f t="shared" si="3"/>
        <v>535472</v>
      </c>
      <c r="H15" s="169">
        <f t="shared" si="2"/>
        <v>1</v>
      </c>
      <c r="I15" s="91" t="s">
        <v>236</v>
      </c>
      <c r="J15" s="88">
        <v>801214</v>
      </c>
      <c r="K15" s="92">
        <f>'801214'!B32</f>
        <v>5097</v>
      </c>
      <c r="L15" s="92">
        <f>'801214'!C32</f>
        <v>13706</v>
      </c>
      <c r="M15" s="92">
        <f>'801214'!D32</f>
        <v>5966</v>
      </c>
      <c r="N15" s="92">
        <f>'801214'!E32</f>
        <v>6769</v>
      </c>
      <c r="O15" s="92">
        <f>'801214'!F32</f>
        <v>4536</v>
      </c>
      <c r="P15" s="92">
        <f>'801214'!G32</f>
        <v>2415</v>
      </c>
      <c r="Q15" s="168">
        <f t="shared" si="0"/>
        <v>0.5324074074074074</v>
      </c>
    </row>
    <row r="16" spans="8:17" ht="11.25">
      <c r="H16" s="168"/>
      <c r="I16" s="91" t="s">
        <v>236</v>
      </c>
      <c r="J16" s="88">
        <v>801313</v>
      </c>
      <c r="K16" s="92">
        <f>'801313'!B17</f>
        <v>11903</v>
      </c>
      <c r="L16" s="92">
        <f>'801313'!C17</f>
        <v>11962</v>
      </c>
      <c r="M16" s="92">
        <f>'801313'!D17</f>
        <v>11962</v>
      </c>
      <c r="N16" s="92">
        <f>'801313'!E17</f>
        <v>12281</v>
      </c>
      <c r="O16" s="92">
        <f>'801313'!F17</f>
        <v>12461</v>
      </c>
      <c r="P16" s="92">
        <f>'801313'!G17</f>
        <v>11668</v>
      </c>
      <c r="Q16" s="168">
        <f t="shared" si="0"/>
        <v>0.9363614477168767</v>
      </c>
    </row>
    <row r="17" spans="8:17" ht="11.25">
      <c r="H17" s="168"/>
      <c r="I17" s="91" t="s">
        <v>236</v>
      </c>
      <c r="J17" s="88">
        <v>805113</v>
      </c>
      <c r="K17" s="92">
        <f>'805113'!B7</f>
        <v>29679</v>
      </c>
      <c r="L17" s="92">
        <f>'805113'!C7</f>
        <v>29748</v>
      </c>
      <c r="M17" s="92">
        <f>'805113'!D7</f>
        <v>29748</v>
      </c>
      <c r="N17" s="92">
        <f>'805113'!E7</f>
        <v>29748</v>
      </c>
      <c r="O17" s="92">
        <f>'805113'!F7</f>
        <v>29748</v>
      </c>
      <c r="P17" s="92">
        <f>'805113'!G7</f>
        <v>26922</v>
      </c>
      <c r="Q17" s="168">
        <f t="shared" si="0"/>
        <v>0.9050020169423154</v>
      </c>
    </row>
    <row r="18" spans="1:17" ht="11.25">
      <c r="A18" s="89" t="s">
        <v>283</v>
      </c>
      <c r="B18" s="90">
        <f aca="true" t="shared" si="4" ref="B18:G18">B4+B15</f>
        <v>345339</v>
      </c>
      <c r="C18" s="90">
        <f t="shared" si="4"/>
        <v>381999</v>
      </c>
      <c r="D18" s="90">
        <f t="shared" si="4"/>
        <v>462799</v>
      </c>
      <c r="E18" s="165">
        <f t="shared" si="4"/>
        <v>586012</v>
      </c>
      <c r="F18" s="165">
        <f t="shared" si="4"/>
        <v>583281</v>
      </c>
      <c r="G18" s="90">
        <f t="shared" si="4"/>
        <v>583281</v>
      </c>
      <c r="H18" s="169">
        <f>G18/F18</f>
        <v>1</v>
      </c>
      <c r="I18" s="91" t="s">
        <v>236</v>
      </c>
      <c r="J18" s="88">
        <v>851219</v>
      </c>
      <c r="K18" s="92">
        <f>'851219'!B7</f>
        <v>0</v>
      </c>
      <c r="L18" s="92">
        <f>'851219'!C7</f>
        <v>0</v>
      </c>
      <c r="M18" s="92">
        <f>'851219'!D7</f>
        <v>-3820</v>
      </c>
      <c r="N18" s="92">
        <f>'851219'!E7</f>
        <v>-3820</v>
      </c>
      <c r="O18" s="92">
        <f>'851219'!F7</f>
        <v>-3720</v>
      </c>
      <c r="P18" s="92">
        <f>'851219'!G7</f>
        <v>-3721</v>
      </c>
      <c r="Q18" s="168">
        <f t="shared" si="0"/>
        <v>1.000268817204301</v>
      </c>
    </row>
    <row r="19" spans="8:17" ht="11.25">
      <c r="H19" s="168"/>
      <c r="I19" s="91" t="s">
        <v>236</v>
      </c>
      <c r="J19" s="88">
        <v>851286</v>
      </c>
      <c r="K19" s="92">
        <f>'851286'!B8</f>
        <v>2089</v>
      </c>
      <c r="L19" s="92">
        <f>'851286'!C8</f>
        <v>2089</v>
      </c>
      <c r="M19" s="92">
        <f>'851286'!D8</f>
        <v>2039</v>
      </c>
      <c r="N19" s="92">
        <f>'851286'!E8</f>
        <v>2239</v>
      </c>
      <c r="O19" s="92">
        <f>'851286'!F8</f>
        <v>2667</v>
      </c>
      <c r="P19" s="92">
        <f>'851286'!G8</f>
        <v>2667</v>
      </c>
      <c r="Q19" s="168">
        <f t="shared" si="0"/>
        <v>1</v>
      </c>
    </row>
    <row r="20" spans="1:17" ht="11.25">
      <c r="A20" s="89" t="s">
        <v>282</v>
      </c>
      <c r="B20" s="90">
        <f aca="true" t="shared" si="5" ref="B20:G20">K34-B18</f>
        <v>50289</v>
      </c>
      <c r="C20" s="90">
        <f t="shared" si="5"/>
        <v>21791</v>
      </c>
      <c r="D20" s="90">
        <f t="shared" si="5"/>
        <v>-62552</v>
      </c>
      <c r="E20" s="165">
        <f t="shared" si="5"/>
        <v>-183231</v>
      </c>
      <c r="F20" s="165">
        <f t="shared" si="5"/>
        <v>-190169</v>
      </c>
      <c r="G20" s="165">
        <f t="shared" si="5"/>
        <v>-230539</v>
      </c>
      <c r="H20" s="169"/>
      <c r="I20" s="91" t="s">
        <v>236</v>
      </c>
      <c r="J20" s="88">
        <v>851297</v>
      </c>
      <c r="K20" s="92">
        <f>'851297'!B5</f>
        <v>1494</v>
      </c>
      <c r="L20" s="92">
        <f>'851297'!C5</f>
        <v>1494</v>
      </c>
      <c r="M20" s="92">
        <f>'851297'!D5</f>
        <v>1386</v>
      </c>
      <c r="N20" s="92">
        <f>'851297'!E5</f>
        <v>1886</v>
      </c>
      <c r="O20" s="92">
        <f>'851297'!F5</f>
        <v>2002</v>
      </c>
      <c r="P20" s="92">
        <f>'851297'!G5</f>
        <v>2002</v>
      </c>
      <c r="Q20" s="168">
        <f t="shared" si="0"/>
        <v>1</v>
      </c>
    </row>
    <row r="21" spans="8:17" ht="11.25">
      <c r="H21" s="168"/>
      <c r="I21" s="91" t="s">
        <v>236</v>
      </c>
      <c r="J21" s="88">
        <v>851912</v>
      </c>
      <c r="K21" s="92">
        <f>'851912'!B5</f>
        <v>0</v>
      </c>
      <c r="L21" s="92">
        <f>'851912'!C5</f>
        <v>0</v>
      </c>
      <c r="M21" s="92">
        <f>'851912'!D5</f>
        <v>0</v>
      </c>
      <c r="N21" s="92">
        <f>'851912'!E5</f>
        <v>0</v>
      </c>
      <c r="O21" s="92">
        <f>'851912'!F5</f>
        <v>28</v>
      </c>
      <c r="P21" s="92">
        <f>'851912'!G5</f>
        <v>28</v>
      </c>
      <c r="Q21" s="168">
        <f t="shared" si="0"/>
        <v>1</v>
      </c>
    </row>
    <row r="22" spans="8:17" ht="11.25">
      <c r="H22" s="168"/>
      <c r="I22" s="91" t="s">
        <v>236</v>
      </c>
      <c r="J22" s="88">
        <v>851967</v>
      </c>
      <c r="K22" s="92">
        <f>'851967'!B5</f>
        <v>8348</v>
      </c>
      <c r="L22" s="92">
        <f>'851967'!C5</f>
        <v>8348</v>
      </c>
      <c r="M22" s="92">
        <f>'851967'!D5</f>
        <v>8348</v>
      </c>
      <c r="N22" s="92">
        <f>'851967'!E5</f>
        <v>8348</v>
      </c>
      <c r="O22" s="92">
        <f>'851967'!F5</f>
        <v>8006</v>
      </c>
      <c r="P22" s="92">
        <f>'851967'!G5</f>
        <v>8006</v>
      </c>
      <c r="Q22" s="168">
        <f t="shared" si="0"/>
        <v>1</v>
      </c>
    </row>
    <row r="23" spans="8:17" ht="11.25">
      <c r="H23" s="168"/>
      <c r="I23" s="91" t="s">
        <v>236</v>
      </c>
      <c r="J23" s="88">
        <v>853233</v>
      </c>
      <c r="K23" s="92">
        <f>'853233'!B7</f>
        <v>1483</v>
      </c>
      <c r="L23" s="92">
        <f>'853233'!C7</f>
        <v>1483</v>
      </c>
      <c r="M23" s="92">
        <f>'853233'!D7</f>
        <v>1483</v>
      </c>
      <c r="N23" s="92">
        <f>'853233'!E7</f>
        <v>1483</v>
      </c>
      <c r="O23" s="92">
        <f>'853233'!F7</f>
        <v>2531</v>
      </c>
      <c r="P23" s="92">
        <f>'853233'!G7</f>
        <v>1179</v>
      </c>
      <c r="Q23" s="168">
        <f t="shared" si="0"/>
        <v>0.4658237850651916</v>
      </c>
    </row>
    <row r="24" spans="8:17" ht="11.25">
      <c r="H24" s="168"/>
      <c r="I24" s="91" t="s">
        <v>236</v>
      </c>
      <c r="J24" s="88">
        <v>853235</v>
      </c>
      <c r="K24" s="92">
        <f>'853255'!B10</f>
        <v>17</v>
      </c>
      <c r="L24" s="92">
        <f>'853255'!C10</f>
        <v>88</v>
      </c>
      <c r="M24" s="92">
        <f>'853255'!D10</f>
        <v>88</v>
      </c>
      <c r="N24" s="92">
        <f>'853255'!E10</f>
        <v>-112</v>
      </c>
      <c r="O24" s="92">
        <f>'853255'!F10</f>
        <v>158</v>
      </c>
      <c r="P24" s="92">
        <f>'853255'!G10</f>
        <v>158</v>
      </c>
      <c r="Q24" s="168">
        <f t="shared" si="0"/>
        <v>1</v>
      </c>
    </row>
    <row r="25" spans="8:17" ht="11.25">
      <c r="H25" s="168"/>
      <c r="I25" s="91" t="s">
        <v>236</v>
      </c>
      <c r="J25" s="88">
        <v>853288</v>
      </c>
      <c r="K25" s="92">
        <f>'853288'!B16</f>
        <v>11394</v>
      </c>
      <c r="L25" s="92">
        <f>'853288'!C16</f>
        <v>3246</v>
      </c>
      <c r="M25" s="92">
        <f>'853288'!D16</f>
        <v>6372</v>
      </c>
      <c r="N25" s="92">
        <f>'853288'!E16</f>
        <v>9548</v>
      </c>
      <c r="O25" s="92">
        <f>'853288'!F16</f>
        <v>7909</v>
      </c>
      <c r="P25" s="92">
        <f>'853288'!G16</f>
        <v>7026</v>
      </c>
      <c r="Q25" s="168">
        <f t="shared" si="0"/>
        <v>0.8883550385636616</v>
      </c>
    </row>
    <row r="26" spans="8:17" ht="11.25">
      <c r="H26" s="168"/>
      <c r="I26" s="91" t="s">
        <v>236</v>
      </c>
      <c r="J26" s="88">
        <v>853311</v>
      </c>
      <c r="K26" s="92">
        <f>'853311'!B8</f>
        <v>232</v>
      </c>
      <c r="L26" s="92">
        <f>'853311'!C8</f>
        <v>253</v>
      </c>
      <c r="M26" s="92">
        <f>'853311'!D8</f>
        <v>253</v>
      </c>
      <c r="N26" s="92">
        <f>'853311'!E8</f>
        <v>-3164</v>
      </c>
      <c r="O26" s="92">
        <f>'853311'!F8</f>
        <v>-1790</v>
      </c>
      <c r="P26" s="92">
        <f>'853311'!G8</f>
        <v>-1790</v>
      </c>
      <c r="Q26" s="168">
        <f t="shared" si="0"/>
        <v>1</v>
      </c>
    </row>
    <row r="27" spans="8:17" ht="11.25">
      <c r="H27" s="168"/>
      <c r="I27" s="91" t="s">
        <v>236</v>
      </c>
      <c r="J27" s="88">
        <v>853322</v>
      </c>
      <c r="K27" s="92">
        <f>'853322'!B7</f>
        <v>180</v>
      </c>
      <c r="L27" s="92">
        <f>'853322'!C7</f>
        <v>182</v>
      </c>
      <c r="M27" s="92">
        <f>'853322'!D7</f>
        <v>682</v>
      </c>
      <c r="N27" s="92">
        <f>'853322'!E7</f>
        <v>682</v>
      </c>
      <c r="O27" s="92">
        <f>'853322'!F7</f>
        <v>1112</v>
      </c>
      <c r="P27" s="92">
        <f>'853322'!G7</f>
        <v>1112</v>
      </c>
      <c r="Q27" s="168">
        <f t="shared" si="0"/>
        <v>1</v>
      </c>
    </row>
    <row r="28" spans="8:17" ht="11.25">
      <c r="H28" s="168"/>
      <c r="I28" s="91" t="s">
        <v>236</v>
      </c>
      <c r="J28" s="88">
        <v>853344</v>
      </c>
      <c r="K28" s="92">
        <f>'853344'!B16</f>
        <v>183</v>
      </c>
      <c r="L28" s="92">
        <f>'853344'!C16</f>
        <v>1030</v>
      </c>
      <c r="M28" s="92">
        <f>'853344'!D16</f>
        <v>1030</v>
      </c>
      <c r="N28" s="92">
        <f>'853344'!E16</f>
        <v>1030</v>
      </c>
      <c r="O28" s="92">
        <f>'853344'!F16</f>
        <v>2323</v>
      </c>
      <c r="P28" s="92">
        <f>'853344'!G16</f>
        <v>2323</v>
      </c>
      <c r="Q28" s="168">
        <f t="shared" si="0"/>
        <v>1</v>
      </c>
    </row>
    <row r="29" spans="8:17" ht="11.25">
      <c r="H29" s="168"/>
      <c r="I29" s="91" t="s">
        <v>236</v>
      </c>
      <c r="J29" s="88">
        <v>853355</v>
      </c>
      <c r="K29" s="92">
        <f>'853355'!B7</f>
        <v>1243</v>
      </c>
      <c r="L29" s="92">
        <f>'853355'!C7</f>
        <v>1243</v>
      </c>
      <c r="M29" s="92">
        <f>'853355'!D7</f>
        <v>1243</v>
      </c>
      <c r="N29" s="92">
        <f>'853355'!E7</f>
        <v>1243</v>
      </c>
      <c r="O29" s="92">
        <f>'853355'!F7</f>
        <v>787</v>
      </c>
      <c r="P29" s="92">
        <f>'853355'!G7</f>
        <v>787</v>
      </c>
      <c r="Q29" s="168">
        <f t="shared" si="0"/>
        <v>1</v>
      </c>
    </row>
    <row r="30" spans="8:17" ht="11.25">
      <c r="H30" s="168"/>
      <c r="I30" s="91" t="s">
        <v>236</v>
      </c>
      <c r="J30" s="88">
        <v>921815</v>
      </c>
      <c r="K30" s="92">
        <f>'921815'!B19</f>
        <v>8338</v>
      </c>
      <c r="L30" s="92">
        <f>'921815'!C19</f>
        <v>8337</v>
      </c>
      <c r="M30" s="92">
        <f>'921815'!D19</f>
        <v>7982</v>
      </c>
      <c r="N30" s="92">
        <f>'921815'!E19</f>
        <v>7982</v>
      </c>
      <c r="O30" s="92">
        <f>'921815'!F19</f>
        <v>6612</v>
      </c>
      <c r="P30" s="92">
        <f>'921815'!G19</f>
        <v>4649</v>
      </c>
      <c r="Q30" s="168">
        <f t="shared" si="0"/>
        <v>0.7031155474894132</v>
      </c>
    </row>
    <row r="31" spans="8:17" ht="11.25">
      <c r="H31" s="168"/>
      <c r="I31" s="91" t="s">
        <v>236</v>
      </c>
      <c r="J31" s="88">
        <v>923127</v>
      </c>
      <c r="K31" s="92">
        <f>'923127'!B10</f>
        <v>2603</v>
      </c>
      <c r="L31" s="92">
        <f>'923127'!C10</f>
        <v>2530</v>
      </c>
      <c r="M31" s="92">
        <f>'923127'!D10</f>
        <v>2555</v>
      </c>
      <c r="N31" s="92">
        <f>'923127'!E10</f>
        <v>2555</v>
      </c>
      <c r="O31" s="92">
        <f>'923127'!F10</f>
        <v>2555</v>
      </c>
      <c r="P31" s="92">
        <f>'923127'!G10</f>
        <v>2561</v>
      </c>
      <c r="Q31" s="168">
        <f t="shared" si="0"/>
        <v>1.002348336594912</v>
      </c>
    </row>
    <row r="32" spans="8:17" ht="11.25">
      <c r="H32" s="168"/>
      <c r="I32" s="91" t="s">
        <v>236</v>
      </c>
      <c r="J32" s="88">
        <v>924014</v>
      </c>
      <c r="K32" s="92">
        <f>'924014'!B14</f>
        <v>118</v>
      </c>
      <c r="L32" s="92">
        <f>'924014'!C14</f>
        <v>118</v>
      </c>
      <c r="M32" s="92">
        <f>'924014'!D14</f>
        <v>118</v>
      </c>
      <c r="N32" s="92">
        <f>'924014'!E14</f>
        <v>2118</v>
      </c>
      <c r="O32" s="92">
        <f>'924014'!F14</f>
        <v>2989</v>
      </c>
      <c r="P32" s="92">
        <f>'924014'!G14</f>
        <v>2989</v>
      </c>
      <c r="Q32" s="168">
        <f t="shared" si="0"/>
        <v>1</v>
      </c>
    </row>
    <row r="33" spans="8:17" ht="11.25">
      <c r="H33" s="168"/>
      <c r="Q33" s="168"/>
    </row>
    <row r="34" spans="1:17" ht="11.25">
      <c r="A34" s="89" t="s">
        <v>219</v>
      </c>
      <c r="B34" s="90">
        <f aca="true" t="shared" si="6" ref="B34:G34">B18+B20</f>
        <v>395628</v>
      </c>
      <c r="C34" s="90">
        <f t="shared" si="6"/>
        <v>403790</v>
      </c>
      <c r="D34" s="90">
        <f t="shared" si="6"/>
        <v>400247</v>
      </c>
      <c r="E34" s="165">
        <f t="shared" si="6"/>
        <v>402781</v>
      </c>
      <c r="F34" s="165">
        <f t="shared" si="6"/>
        <v>393112</v>
      </c>
      <c r="G34" s="90">
        <f t="shared" si="6"/>
        <v>352742</v>
      </c>
      <c r="H34" s="169">
        <f>G34/F34</f>
        <v>0.8973066199963369</v>
      </c>
      <c r="I34" s="95" t="s">
        <v>278</v>
      </c>
      <c r="J34" s="89"/>
      <c r="K34" s="90">
        <f aca="true" t="shared" si="7" ref="K34:P34">SUM(K2:K33)</f>
        <v>395628</v>
      </c>
      <c r="L34" s="90">
        <f t="shared" si="7"/>
        <v>403790</v>
      </c>
      <c r="M34" s="90">
        <f t="shared" si="7"/>
        <v>400247</v>
      </c>
      <c r="N34" s="90">
        <f t="shared" si="7"/>
        <v>402781</v>
      </c>
      <c r="O34" s="90">
        <f t="shared" si="7"/>
        <v>393112</v>
      </c>
      <c r="P34" s="90">
        <f t="shared" si="7"/>
        <v>352742</v>
      </c>
      <c r="Q34" s="169">
        <f t="shared" si="0"/>
        <v>0.8973066199963369</v>
      </c>
    </row>
  </sheetData>
  <mergeCells count="1">
    <mergeCell ref="I1:J1"/>
  </mergeCells>
  <printOptions/>
  <pageMargins left="0.4" right="0.27" top="1" bottom="1" header="0.5" footer="0.5"/>
  <pageSetup horizontalDpi="300" verticalDpi="300" orientation="landscape" paperSize="9" scale="87" r:id="rId1"/>
  <headerFooter alignWithMargins="0">
    <oddHeader>&amp;C&amp;"Arial,Félkövér"&amp;12 751966 Önkormányzat feladatra nem tervezhető elszámolásai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6"/>
  <sheetViews>
    <sheetView workbookViewId="0" topLeftCell="E1">
      <selection activeCell="H5" sqref="H5"/>
    </sheetView>
  </sheetViews>
  <sheetFormatPr defaultColWidth="9.140625" defaultRowHeight="12.75"/>
  <cols>
    <col min="1" max="1" width="17.8515625" style="88" customWidth="1"/>
    <col min="2" max="2" width="7.7109375" style="88" bestFit="1" customWidth="1"/>
    <col min="3" max="3" width="6.28125" style="88" bestFit="1" customWidth="1"/>
    <col min="4" max="8" width="8.00390625" style="88" customWidth="1"/>
    <col min="9" max="9" width="9.140625" style="114" customWidth="1"/>
    <col min="10" max="10" width="9.140625" style="88" customWidth="1"/>
    <col min="11" max="11" width="7.7109375" style="88" bestFit="1" customWidth="1"/>
    <col min="12" max="12" width="6.28125" style="88" bestFit="1" customWidth="1"/>
    <col min="13" max="16" width="8.00390625" style="88" customWidth="1"/>
    <col min="17" max="17" width="11.5742187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86" t="s">
        <v>645</v>
      </c>
    </row>
    <row r="3" spans="1:17" ht="11.25">
      <c r="A3" s="88" t="s">
        <v>572</v>
      </c>
      <c r="B3" s="92"/>
      <c r="C3" s="92"/>
      <c r="D3" s="92"/>
      <c r="E3" s="92"/>
      <c r="F3" s="92"/>
      <c r="G3" s="92">
        <v>0</v>
      </c>
      <c r="H3" s="168"/>
      <c r="I3" s="114" t="s">
        <v>571</v>
      </c>
      <c r="K3" s="92"/>
      <c r="L3" s="92"/>
      <c r="M3" s="92"/>
      <c r="N3" s="92"/>
      <c r="O3" s="92"/>
      <c r="P3" s="92">
        <v>19429</v>
      </c>
      <c r="Q3" s="168"/>
    </row>
    <row r="4" spans="2:17" ht="11.25">
      <c r="B4" s="92"/>
      <c r="C4" s="92"/>
      <c r="D4" s="92"/>
      <c r="E4" s="92"/>
      <c r="F4" s="92"/>
      <c r="G4" s="92"/>
      <c r="H4" s="168"/>
      <c r="K4" s="92"/>
      <c r="L4" s="92"/>
      <c r="M4" s="92"/>
      <c r="N4" s="92"/>
      <c r="O4" s="92"/>
      <c r="P4" s="92"/>
      <c r="Q4" s="168"/>
    </row>
    <row r="5" spans="1:17" ht="11.25">
      <c r="A5" s="89" t="s">
        <v>219</v>
      </c>
      <c r="B5" s="90"/>
      <c r="C5" s="90"/>
      <c r="D5" s="90"/>
      <c r="E5" s="90"/>
      <c r="F5" s="90"/>
      <c r="G5" s="90">
        <f>G3</f>
        <v>0</v>
      </c>
      <c r="H5" s="169"/>
      <c r="I5" s="95" t="s">
        <v>278</v>
      </c>
      <c r="K5" s="92"/>
      <c r="L5" s="92"/>
      <c r="M5" s="92"/>
      <c r="N5" s="92"/>
      <c r="O5" s="92"/>
      <c r="P5" s="92">
        <f>P3</f>
        <v>19429</v>
      </c>
      <c r="Q5" s="169"/>
    </row>
    <row r="6" spans="8:17" ht="11.25">
      <c r="H6" s="168"/>
      <c r="Q6" s="168"/>
    </row>
  </sheetData>
  <mergeCells count="1">
    <mergeCell ref="I1:J1"/>
  </mergeCells>
  <printOptions/>
  <pageMargins left="0.57" right="0.27" top="1" bottom="1" header="0.5" footer="0.5"/>
  <pageSetup horizontalDpi="300" verticalDpi="300" orientation="landscape" paperSize="9" scale="86" r:id="rId1"/>
  <headerFooter alignWithMargins="0">
    <oddHeader>&amp;C&amp;"Arial,Félkövér"751999 Finanszírozási műveletek elszámolása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B31">
      <selection activeCell="P13" sqref="P13"/>
    </sheetView>
  </sheetViews>
  <sheetFormatPr defaultColWidth="9.140625" defaultRowHeight="12.75"/>
  <cols>
    <col min="1" max="1" width="20.421875" style="88" customWidth="1"/>
    <col min="2" max="2" width="7.7109375" style="92" bestFit="1" customWidth="1"/>
    <col min="3" max="3" width="6.28125" style="92" bestFit="1" customWidth="1"/>
    <col min="4" max="5" width="8.00390625" style="92" customWidth="1"/>
    <col min="6" max="6" width="8.00390625" style="183" customWidth="1"/>
    <col min="7" max="8" width="8.00390625" style="88" customWidth="1"/>
    <col min="9" max="9" width="9.140625" style="91" customWidth="1"/>
    <col min="10" max="10" width="11.00390625" style="88" customWidth="1"/>
    <col min="11" max="11" width="7.7109375" style="92" bestFit="1" customWidth="1"/>
    <col min="12" max="12" width="6.28125" style="88" bestFit="1" customWidth="1"/>
    <col min="13" max="13" width="8.00390625" style="88" customWidth="1"/>
    <col min="14" max="15" width="8.00390625" style="178" customWidth="1"/>
    <col min="16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182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182" t="s">
        <v>639</v>
      </c>
      <c r="O1" s="182" t="s">
        <v>643</v>
      </c>
      <c r="P1" s="86" t="s">
        <v>644</v>
      </c>
      <c r="Q1" s="86" t="s">
        <v>645</v>
      </c>
    </row>
    <row r="2" spans="1:17" ht="11.25">
      <c r="A2" s="88" t="s">
        <v>184</v>
      </c>
      <c r="B2" s="92">
        <v>40795</v>
      </c>
      <c r="C2" s="92">
        <v>40795</v>
      </c>
      <c r="D2" s="92">
        <v>40795</v>
      </c>
      <c r="E2" s="92">
        <v>41790</v>
      </c>
      <c r="F2" s="183">
        <v>40994</v>
      </c>
      <c r="G2" s="88">
        <v>40994</v>
      </c>
      <c r="H2" s="168">
        <f>G2/F2</f>
        <v>1</v>
      </c>
      <c r="I2" s="91" t="s">
        <v>78</v>
      </c>
      <c r="K2" s="92">
        <v>49235</v>
      </c>
      <c r="L2" s="92">
        <v>49235</v>
      </c>
      <c r="M2" s="92">
        <v>49466</v>
      </c>
      <c r="N2" s="183">
        <v>48966</v>
      </c>
      <c r="O2" s="183">
        <v>48966</v>
      </c>
      <c r="P2" s="88">
        <v>48110</v>
      </c>
      <c r="Q2" s="168">
        <f>P2/O2</f>
        <v>0.9825184822121472</v>
      </c>
    </row>
    <row r="3" spans="1:17" ht="11.25">
      <c r="A3" s="88" t="s">
        <v>185</v>
      </c>
      <c r="H3" s="168"/>
      <c r="I3" s="91" t="s">
        <v>125</v>
      </c>
      <c r="K3" s="92">
        <v>1093</v>
      </c>
      <c r="L3" s="92">
        <v>1093</v>
      </c>
      <c r="M3" s="92">
        <v>1093</v>
      </c>
      <c r="N3" s="183">
        <v>1093</v>
      </c>
      <c r="O3" s="183">
        <v>1093</v>
      </c>
      <c r="P3" s="88">
        <v>1090</v>
      </c>
      <c r="Q3" s="168">
        <f aca="true" t="shared" si="0" ref="Q3:Q25">P3/O3</f>
        <v>0.9972552607502287</v>
      </c>
    </row>
    <row r="4" spans="1:17" ht="11.25">
      <c r="A4" s="88" t="s">
        <v>197</v>
      </c>
      <c r="B4" s="92">
        <v>105</v>
      </c>
      <c r="C4" s="92">
        <v>105</v>
      </c>
      <c r="D4" s="92">
        <v>105</v>
      </c>
      <c r="E4" s="92">
        <v>105</v>
      </c>
      <c r="F4" s="183">
        <v>105</v>
      </c>
      <c r="G4" s="88">
        <v>105</v>
      </c>
      <c r="H4" s="168">
        <f>G4/F4</f>
        <v>1</v>
      </c>
      <c r="I4" s="91" t="s">
        <v>80</v>
      </c>
      <c r="K4" s="92">
        <v>1071</v>
      </c>
      <c r="L4" s="92">
        <v>1071</v>
      </c>
      <c r="M4" s="92">
        <v>796</v>
      </c>
      <c r="N4" s="183">
        <v>796</v>
      </c>
      <c r="O4" s="183">
        <v>796</v>
      </c>
      <c r="P4" s="88">
        <v>415</v>
      </c>
      <c r="Q4" s="168">
        <f t="shared" si="0"/>
        <v>0.5213567839195979</v>
      </c>
    </row>
    <row r="5" spans="1:17" ht="11.25">
      <c r="A5" s="99" t="s">
        <v>214</v>
      </c>
      <c r="B5" s="94">
        <f aca="true" t="shared" si="1" ref="B5:G5">SUM(B2:B4)</f>
        <v>40900</v>
      </c>
      <c r="C5" s="94">
        <f t="shared" si="1"/>
        <v>40900</v>
      </c>
      <c r="D5" s="94">
        <f t="shared" si="1"/>
        <v>40900</v>
      </c>
      <c r="E5" s="94">
        <f t="shared" si="1"/>
        <v>41895</v>
      </c>
      <c r="F5" s="164">
        <f t="shared" si="1"/>
        <v>41099</v>
      </c>
      <c r="G5" s="94">
        <f t="shared" si="1"/>
        <v>41099</v>
      </c>
      <c r="H5" s="170">
        <f>G5/F5</f>
        <v>1</v>
      </c>
      <c r="I5" s="91" t="s">
        <v>126</v>
      </c>
      <c r="L5" s="92"/>
      <c r="M5" s="92"/>
      <c r="N5" s="183"/>
      <c r="O5" s="183"/>
      <c r="Q5" s="168"/>
    </row>
    <row r="6" spans="8:17" ht="11.25">
      <c r="H6" s="168"/>
      <c r="I6" s="91" t="s">
        <v>228</v>
      </c>
      <c r="K6" s="92">
        <v>880</v>
      </c>
      <c r="L6" s="92">
        <v>880</v>
      </c>
      <c r="M6" s="92">
        <v>880</v>
      </c>
      <c r="N6" s="183">
        <v>880</v>
      </c>
      <c r="O6" s="183">
        <v>451</v>
      </c>
      <c r="P6" s="88">
        <v>215</v>
      </c>
      <c r="Q6" s="168">
        <f t="shared" si="0"/>
        <v>0.47671840354767187</v>
      </c>
    </row>
    <row r="7" spans="1:17" ht="11.25">
      <c r="A7" s="88" t="s">
        <v>332</v>
      </c>
      <c r="H7" s="168"/>
      <c r="I7" s="91" t="s">
        <v>229</v>
      </c>
      <c r="K7" s="92">
        <v>300</v>
      </c>
      <c r="L7" s="92">
        <v>300</v>
      </c>
      <c r="M7" s="92">
        <v>510</v>
      </c>
      <c r="N7" s="183">
        <v>710</v>
      </c>
      <c r="O7" s="183">
        <v>810</v>
      </c>
      <c r="P7" s="88">
        <v>802</v>
      </c>
      <c r="Q7" s="168">
        <f t="shared" si="0"/>
        <v>0.9901234567901235</v>
      </c>
    </row>
    <row r="8" spans="1:17" ht="11.25">
      <c r="A8" s="88" t="s">
        <v>212</v>
      </c>
      <c r="B8" s="92">
        <v>199</v>
      </c>
      <c r="C8" s="92">
        <v>199</v>
      </c>
      <c r="D8" s="92">
        <v>199</v>
      </c>
      <c r="E8" s="92">
        <v>199</v>
      </c>
      <c r="F8" s="183">
        <v>199</v>
      </c>
      <c r="G8" s="88">
        <v>199</v>
      </c>
      <c r="H8" s="168">
        <f>G8/F8</f>
        <v>1</v>
      </c>
      <c r="I8" s="91" t="s">
        <v>526</v>
      </c>
      <c r="K8" s="92">
        <v>216</v>
      </c>
      <c r="L8" s="92">
        <v>216</v>
      </c>
      <c r="M8" s="92">
        <v>216</v>
      </c>
      <c r="N8" s="183">
        <v>366</v>
      </c>
      <c r="O8" s="183">
        <v>695</v>
      </c>
      <c r="P8" s="88">
        <v>695</v>
      </c>
      <c r="Q8" s="168">
        <f t="shared" si="0"/>
        <v>1</v>
      </c>
    </row>
    <row r="9" spans="1:17" ht="11.25">
      <c r="A9" s="88" t="s">
        <v>213</v>
      </c>
      <c r="B9" s="92">
        <v>150</v>
      </c>
      <c r="C9" s="92">
        <v>146</v>
      </c>
      <c r="D9" s="92">
        <v>146</v>
      </c>
      <c r="E9" s="92">
        <v>146</v>
      </c>
      <c r="F9" s="183">
        <v>146</v>
      </c>
      <c r="G9" s="88">
        <v>146</v>
      </c>
      <c r="H9" s="168">
        <f>G9/F9</f>
        <v>1</v>
      </c>
      <c r="I9" s="91" t="s">
        <v>131</v>
      </c>
      <c r="K9" s="92">
        <v>709</v>
      </c>
      <c r="L9" s="92">
        <v>709</v>
      </c>
      <c r="M9" s="92">
        <v>709</v>
      </c>
      <c r="N9" s="183">
        <v>859</v>
      </c>
      <c r="O9" s="183">
        <v>859</v>
      </c>
      <c r="P9" s="88">
        <v>735</v>
      </c>
      <c r="Q9" s="168">
        <f t="shared" si="0"/>
        <v>0.8556461001164144</v>
      </c>
    </row>
    <row r="10" spans="1:17" ht="11.25">
      <c r="A10" s="99" t="s">
        <v>515</v>
      </c>
      <c r="B10" s="94">
        <f aca="true" t="shared" si="2" ref="B10:G10">SUM(B7:B9)</f>
        <v>349</v>
      </c>
      <c r="C10" s="94">
        <f t="shared" si="2"/>
        <v>345</v>
      </c>
      <c r="D10" s="94">
        <f t="shared" si="2"/>
        <v>345</v>
      </c>
      <c r="E10" s="94">
        <f t="shared" si="2"/>
        <v>345</v>
      </c>
      <c r="F10" s="164">
        <f t="shared" si="2"/>
        <v>345</v>
      </c>
      <c r="G10" s="94">
        <f t="shared" si="2"/>
        <v>345</v>
      </c>
      <c r="H10" s="170">
        <f>G10/F10</f>
        <v>1</v>
      </c>
      <c r="I10" s="91" t="s">
        <v>85</v>
      </c>
      <c r="K10" s="92">
        <v>999</v>
      </c>
      <c r="L10" s="92">
        <v>999</v>
      </c>
      <c r="M10" s="92">
        <v>999</v>
      </c>
      <c r="N10" s="183">
        <v>999</v>
      </c>
      <c r="O10" s="183">
        <v>999</v>
      </c>
      <c r="P10" s="88">
        <v>810</v>
      </c>
      <c r="Q10" s="168">
        <f t="shared" si="0"/>
        <v>0.8108108108108109</v>
      </c>
    </row>
    <row r="11" spans="8:17" ht="11.25">
      <c r="H11" s="168"/>
      <c r="I11" s="91" t="s">
        <v>127</v>
      </c>
      <c r="K11" s="92">
        <v>276</v>
      </c>
      <c r="L11" s="92">
        <v>276</v>
      </c>
      <c r="M11" s="92">
        <v>276</v>
      </c>
      <c r="N11" s="183">
        <v>276</v>
      </c>
      <c r="O11" s="183">
        <v>276</v>
      </c>
      <c r="P11" s="88">
        <v>154</v>
      </c>
      <c r="Q11" s="168">
        <f t="shared" si="0"/>
        <v>0.5579710144927537</v>
      </c>
    </row>
    <row r="12" spans="1:17" ht="11.25">
      <c r="A12" s="89" t="s">
        <v>215</v>
      </c>
      <c r="B12" s="90">
        <f aca="true" t="shared" si="3" ref="B12:G12">B5+B10</f>
        <v>41249</v>
      </c>
      <c r="C12" s="90">
        <f t="shared" si="3"/>
        <v>41245</v>
      </c>
      <c r="D12" s="90">
        <f t="shared" si="3"/>
        <v>41245</v>
      </c>
      <c r="E12" s="90">
        <f t="shared" si="3"/>
        <v>42240</v>
      </c>
      <c r="F12" s="165">
        <f t="shared" si="3"/>
        <v>41444</v>
      </c>
      <c r="G12" s="90">
        <f t="shared" si="3"/>
        <v>41444</v>
      </c>
      <c r="H12" s="169">
        <f>G12/F12</f>
        <v>1</v>
      </c>
      <c r="I12" s="91" t="s">
        <v>86</v>
      </c>
      <c r="K12" s="92">
        <v>2842</v>
      </c>
      <c r="L12" s="92">
        <v>2842</v>
      </c>
      <c r="M12" s="92">
        <v>2950</v>
      </c>
      <c r="N12" s="183">
        <v>2950</v>
      </c>
      <c r="O12" s="183">
        <v>2930</v>
      </c>
      <c r="P12" s="88">
        <v>2755</v>
      </c>
      <c r="Q12" s="168">
        <f t="shared" si="0"/>
        <v>0.9402730375426621</v>
      </c>
    </row>
    <row r="13" spans="8:17" ht="11.25">
      <c r="H13" s="168"/>
      <c r="I13" s="91" t="s">
        <v>13</v>
      </c>
      <c r="K13" s="92">
        <v>575</v>
      </c>
      <c r="L13" s="92">
        <v>575</v>
      </c>
      <c r="M13" s="92">
        <v>575</v>
      </c>
      <c r="N13" s="183">
        <v>575</v>
      </c>
      <c r="O13" s="183">
        <v>575</v>
      </c>
      <c r="P13" s="88">
        <v>538</v>
      </c>
      <c r="Q13" s="168">
        <f t="shared" si="0"/>
        <v>0.9356521739130435</v>
      </c>
    </row>
    <row r="14" spans="1:17" ht="11.25">
      <c r="A14" s="88" t="s">
        <v>109</v>
      </c>
      <c r="B14" s="92">
        <v>0</v>
      </c>
      <c r="D14" s="92">
        <v>581</v>
      </c>
      <c r="E14" s="92">
        <v>581</v>
      </c>
      <c r="F14" s="183">
        <v>674</v>
      </c>
      <c r="G14" s="88">
        <v>674</v>
      </c>
      <c r="H14" s="168">
        <f>G14/F14</f>
        <v>1</v>
      </c>
      <c r="I14" s="93" t="s">
        <v>525</v>
      </c>
      <c r="J14" s="99"/>
      <c r="K14" s="94">
        <f aca="true" t="shared" si="4" ref="K14:P14">SUM(K2:K13)</f>
        <v>58196</v>
      </c>
      <c r="L14" s="94">
        <f t="shared" si="4"/>
        <v>58196</v>
      </c>
      <c r="M14" s="94">
        <f t="shared" si="4"/>
        <v>58470</v>
      </c>
      <c r="N14" s="164">
        <f t="shared" si="4"/>
        <v>58470</v>
      </c>
      <c r="O14" s="164">
        <f t="shared" si="4"/>
        <v>58450</v>
      </c>
      <c r="P14" s="94">
        <f t="shared" si="4"/>
        <v>56319</v>
      </c>
      <c r="Q14" s="170">
        <f t="shared" si="0"/>
        <v>0.9635414884516681</v>
      </c>
    </row>
    <row r="15" spans="1:17" ht="11.25">
      <c r="A15" s="88" t="s">
        <v>40</v>
      </c>
      <c r="D15" s="92">
        <v>54</v>
      </c>
      <c r="E15" s="92">
        <v>54</v>
      </c>
      <c r="F15" s="183">
        <v>41</v>
      </c>
      <c r="G15" s="88">
        <v>41</v>
      </c>
      <c r="H15" s="168">
        <f>G15/F15</f>
        <v>1</v>
      </c>
      <c r="Q15" s="168"/>
    </row>
    <row r="16" spans="1:17" ht="11.25">
      <c r="A16" s="88" t="s">
        <v>110</v>
      </c>
      <c r="D16" s="92">
        <v>12</v>
      </c>
      <c r="E16" s="92">
        <v>12</v>
      </c>
      <c r="F16" s="183">
        <v>8</v>
      </c>
      <c r="G16" s="88">
        <v>8</v>
      </c>
      <c r="H16" s="168">
        <f>G16/F16</f>
        <v>1</v>
      </c>
      <c r="I16" s="91" t="s">
        <v>87</v>
      </c>
      <c r="O16" s="178">
        <v>20</v>
      </c>
      <c r="P16" s="88">
        <v>20</v>
      </c>
      <c r="Q16" s="168">
        <f t="shared" si="0"/>
        <v>1</v>
      </c>
    </row>
    <row r="17" spans="1:17" ht="11.25">
      <c r="A17" s="89" t="s">
        <v>130</v>
      </c>
      <c r="B17" s="90">
        <f aca="true" t="shared" si="5" ref="B17:G17">SUM(B14:B16)</f>
        <v>0</v>
      </c>
      <c r="C17" s="90">
        <f t="shared" si="5"/>
        <v>0</v>
      </c>
      <c r="D17" s="90">
        <f t="shared" si="5"/>
        <v>647</v>
      </c>
      <c r="E17" s="90">
        <f t="shared" si="5"/>
        <v>647</v>
      </c>
      <c r="F17" s="165">
        <f t="shared" si="5"/>
        <v>723</v>
      </c>
      <c r="G17" s="90">
        <f t="shared" si="5"/>
        <v>723</v>
      </c>
      <c r="H17" s="169">
        <f>G17/F17</f>
        <v>1</v>
      </c>
      <c r="I17" s="93" t="s">
        <v>88</v>
      </c>
      <c r="J17" s="99"/>
      <c r="K17" s="94">
        <f aca="true" t="shared" si="6" ref="K17:P17">SUM(K16)</f>
        <v>0</v>
      </c>
      <c r="L17" s="94">
        <f t="shared" si="6"/>
        <v>0</v>
      </c>
      <c r="M17" s="94">
        <f t="shared" si="6"/>
        <v>0</v>
      </c>
      <c r="N17" s="164">
        <f t="shared" si="6"/>
        <v>0</v>
      </c>
      <c r="O17" s="164">
        <f t="shared" si="6"/>
        <v>20</v>
      </c>
      <c r="P17" s="94">
        <f t="shared" si="6"/>
        <v>20</v>
      </c>
      <c r="Q17" s="170">
        <f t="shared" si="0"/>
        <v>1</v>
      </c>
    </row>
    <row r="18" spans="8:17" ht="11.25">
      <c r="H18" s="168"/>
      <c r="Q18" s="168"/>
    </row>
    <row r="19" spans="1:17" ht="11.25">
      <c r="A19" s="89" t="s">
        <v>104</v>
      </c>
      <c r="B19" s="90"/>
      <c r="C19" s="90"/>
      <c r="D19" s="90"/>
      <c r="E19" s="90"/>
      <c r="F19" s="165"/>
      <c r="H19" s="169"/>
      <c r="I19" s="95" t="s">
        <v>507</v>
      </c>
      <c r="J19" s="89"/>
      <c r="K19" s="90">
        <f aca="true" t="shared" si="7" ref="K19:P19">K14+K17</f>
        <v>58196</v>
      </c>
      <c r="L19" s="90">
        <f t="shared" si="7"/>
        <v>58196</v>
      </c>
      <c r="M19" s="90">
        <f t="shared" si="7"/>
        <v>58470</v>
      </c>
      <c r="N19" s="165">
        <f t="shared" si="7"/>
        <v>58470</v>
      </c>
      <c r="O19" s="165">
        <f t="shared" si="7"/>
        <v>58470</v>
      </c>
      <c r="P19" s="90">
        <f t="shared" si="7"/>
        <v>56339</v>
      </c>
      <c r="Q19" s="169">
        <f t="shared" si="0"/>
        <v>0.9635539592953651</v>
      </c>
    </row>
    <row r="20" spans="8:17" ht="11.25">
      <c r="H20" s="168"/>
      <c r="Q20" s="168"/>
    </row>
    <row r="21" spans="1:17" ht="11.25">
      <c r="A21" s="89" t="s">
        <v>220</v>
      </c>
      <c r="B21" s="90">
        <f aca="true" t="shared" si="8" ref="B21:G21">K61-B12-B17-B19</f>
        <v>45573</v>
      </c>
      <c r="C21" s="90">
        <f t="shared" si="8"/>
        <v>45577</v>
      </c>
      <c r="D21" s="90">
        <f t="shared" si="8"/>
        <v>45951</v>
      </c>
      <c r="E21" s="90">
        <f t="shared" si="8"/>
        <v>45256</v>
      </c>
      <c r="F21" s="165">
        <f t="shared" si="8"/>
        <v>45976</v>
      </c>
      <c r="G21" s="90">
        <f t="shared" si="8"/>
        <v>42772</v>
      </c>
      <c r="H21" s="169">
        <f>G21/F21</f>
        <v>0.9303114668522707</v>
      </c>
      <c r="I21" s="91" t="s">
        <v>23</v>
      </c>
      <c r="K21" s="92">
        <v>15627</v>
      </c>
      <c r="L21" s="92">
        <v>15627</v>
      </c>
      <c r="M21" s="92">
        <v>15642</v>
      </c>
      <c r="N21" s="183">
        <v>15642</v>
      </c>
      <c r="O21" s="183">
        <v>15633</v>
      </c>
      <c r="P21" s="88">
        <v>15335</v>
      </c>
      <c r="Q21" s="168">
        <f t="shared" si="0"/>
        <v>0.9809377598669481</v>
      </c>
    </row>
    <row r="22" spans="8:17" ht="11.25">
      <c r="H22" s="168"/>
      <c r="I22" s="91" t="s">
        <v>89</v>
      </c>
      <c r="K22" s="92">
        <v>1555</v>
      </c>
      <c r="L22" s="92">
        <v>1555</v>
      </c>
      <c r="M22" s="92">
        <v>1577</v>
      </c>
      <c r="N22" s="183">
        <v>1577</v>
      </c>
      <c r="O22" s="183">
        <v>1586</v>
      </c>
      <c r="P22" s="88">
        <v>1586</v>
      </c>
      <c r="Q22" s="168">
        <f t="shared" si="0"/>
        <v>1</v>
      </c>
    </row>
    <row r="23" spans="8:17" ht="11.25">
      <c r="H23" s="168"/>
      <c r="I23" s="91" t="s">
        <v>25</v>
      </c>
      <c r="K23" s="92">
        <v>702</v>
      </c>
      <c r="L23" s="92">
        <v>702</v>
      </c>
      <c r="M23" s="92">
        <v>720</v>
      </c>
      <c r="N23" s="183">
        <v>720</v>
      </c>
      <c r="O23" s="183">
        <v>720</v>
      </c>
      <c r="P23" s="88">
        <v>701</v>
      </c>
      <c r="Q23" s="168">
        <f t="shared" si="0"/>
        <v>0.9736111111111111</v>
      </c>
    </row>
    <row r="24" spans="8:17" ht="11.25">
      <c r="H24" s="168"/>
      <c r="I24" s="91" t="s">
        <v>26</v>
      </c>
      <c r="K24" s="92">
        <v>200</v>
      </c>
      <c r="L24" s="92">
        <v>200</v>
      </c>
      <c r="M24" s="92">
        <v>200</v>
      </c>
      <c r="N24" s="183">
        <v>200</v>
      </c>
      <c r="O24" s="183">
        <v>197</v>
      </c>
      <c r="P24" s="88">
        <v>123</v>
      </c>
      <c r="Q24" s="168">
        <f t="shared" si="0"/>
        <v>0.6243654822335025</v>
      </c>
    </row>
    <row r="25" spans="8:17" ht="11.25">
      <c r="H25" s="168"/>
      <c r="I25" s="91" t="s">
        <v>27</v>
      </c>
      <c r="O25" s="178">
        <v>3</v>
      </c>
      <c r="P25" s="88">
        <v>3</v>
      </c>
      <c r="Q25" s="168">
        <f t="shared" si="0"/>
        <v>1</v>
      </c>
    </row>
    <row r="26" spans="8:17" ht="11.25">
      <c r="H26" s="168"/>
      <c r="I26" s="95" t="s">
        <v>28</v>
      </c>
      <c r="J26" s="89"/>
      <c r="K26" s="90">
        <f>SUM(K21:K24)</f>
        <v>18084</v>
      </c>
      <c r="L26" s="90">
        <f>SUM(L21:L24)</f>
        <v>18084</v>
      </c>
      <c r="M26" s="90">
        <f>SUM(M21:M24)</f>
        <v>18139</v>
      </c>
      <c r="N26" s="165">
        <f>SUM(N21:N24)</f>
        <v>18139</v>
      </c>
      <c r="O26" s="165">
        <f>SUM(O21:O25)</f>
        <v>18139</v>
      </c>
      <c r="P26" s="90">
        <f>SUM(P21:P25)</f>
        <v>17748</v>
      </c>
      <c r="Q26" s="169">
        <f>P26/O26</f>
        <v>0.9784442361761949</v>
      </c>
    </row>
    <row r="27" spans="8:17" ht="11.25">
      <c r="H27" s="168"/>
      <c r="Q27" s="168"/>
    </row>
    <row r="28" spans="8:17" ht="11.25">
      <c r="H28" s="168"/>
      <c r="I28" s="91" t="s">
        <v>29</v>
      </c>
      <c r="K28" s="92">
        <v>5</v>
      </c>
      <c r="L28" s="92">
        <v>5</v>
      </c>
      <c r="M28" s="92">
        <v>5</v>
      </c>
      <c r="N28" s="183">
        <v>5</v>
      </c>
      <c r="O28" s="183"/>
      <c r="Q28" s="168"/>
    </row>
    <row r="29" spans="8:17" ht="11.25">
      <c r="H29" s="168"/>
      <c r="I29" s="91" t="s">
        <v>30</v>
      </c>
      <c r="K29" s="92">
        <v>100</v>
      </c>
      <c r="L29" s="92">
        <v>100</v>
      </c>
      <c r="M29" s="92">
        <v>100</v>
      </c>
      <c r="N29" s="183">
        <v>100</v>
      </c>
      <c r="O29" s="183">
        <v>156</v>
      </c>
      <c r="P29" s="88">
        <v>156</v>
      </c>
      <c r="Q29" s="168">
        <f aca="true" t="shared" si="9" ref="Q29:Q37">P29/O29</f>
        <v>1</v>
      </c>
    </row>
    <row r="30" spans="8:17" ht="11.25">
      <c r="H30" s="168"/>
      <c r="I30" s="91" t="s">
        <v>31</v>
      </c>
      <c r="K30" s="92">
        <v>32</v>
      </c>
      <c r="L30" s="92">
        <v>32</v>
      </c>
      <c r="M30" s="92">
        <v>32</v>
      </c>
      <c r="N30" s="183">
        <v>32</v>
      </c>
      <c r="O30" s="183">
        <v>70</v>
      </c>
      <c r="P30" s="88">
        <v>70</v>
      </c>
      <c r="Q30" s="168">
        <f t="shared" si="9"/>
        <v>1</v>
      </c>
    </row>
    <row r="31" spans="8:17" ht="11.25">
      <c r="H31" s="168"/>
      <c r="I31" s="91" t="s">
        <v>32</v>
      </c>
      <c r="K31" s="92">
        <v>120</v>
      </c>
      <c r="L31" s="92">
        <v>120</v>
      </c>
      <c r="M31" s="92">
        <v>120</v>
      </c>
      <c r="N31" s="183">
        <v>120</v>
      </c>
      <c r="O31" s="183">
        <v>117</v>
      </c>
      <c r="P31" s="88">
        <v>117</v>
      </c>
      <c r="Q31" s="168">
        <f t="shared" si="9"/>
        <v>1</v>
      </c>
    </row>
    <row r="32" spans="8:17" ht="11.25">
      <c r="H32" s="168"/>
      <c r="I32" s="91" t="s">
        <v>128</v>
      </c>
      <c r="K32" s="92">
        <v>10</v>
      </c>
      <c r="L32" s="92">
        <v>10</v>
      </c>
      <c r="M32" s="92">
        <v>10</v>
      </c>
      <c r="N32" s="183">
        <v>10</v>
      </c>
      <c r="O32" s="183">
        <v>3</v>
      </c>
      <c r="P32" s="88">
        <v>3</v>
      </c>
      <c r="Q32" s="168">
        <f t="shared" si="9"/>
        <v>1</v>
      </c>
    </row>
    <row r="33" spans="8:17" ht="11.25">
      <c r="H33" s="168"/>
      <c r="I33" s="91" t="s">
        <v>129</v>
      </c>
      <c r="K33" s="92">
        <v>200</v>
      </c>
      <c r="L33" s="92">
        <v>200</v>
      </c>
      <c r="M33" s="92">
        <v>300</v>
      </c>
      <c r="N33" s="183">
        <v>300</v>
      </c>
      <c r="O33" s="183">
        <v>259</v>
      </c>
      <c r="P33" s="88">
        <v>259</v>
      </c>
      <c r="Q33" s="168">
        <f t="shared" si="9"/>
        <v>1</v>
      </c>
    </row>
    <row r="34" spans="8:17" ht="11.25">
      <c r="H34" s="168"/>
      <c r="I34" s="91" t="s">
        <v>35</v>
      </c>
      <c r="K34" s="92">
        <v>500</v>
      </c>
      <c r="L34" s="92">
        <v>500</v>
      </c>
      <c r="M34" s="92">
        <v>1047</v>
      </c>
      <c r="N34" s="183">
        <v>1047</v>
      </c>
      <c r="O34" s="183">
        <v>1167</v>
      </c>
      <c r="P34" s="88">
        <v>1167</v>
      </c>
      <c r="Q34" s="168">
        <f t="shared" si="9"/>
        <v>1</v>
      </c>
    </row>
    <row r="35" spans="8:17" ht="11.25">
      <c r="H35" s="168"/>
      <c r="I35" s="91" t="s">
        <v>90</v>
      </c>
      <c r="K35" s="92">
        <v>450</v>
      </c>
      <c r="L35" s="92">
        <v>450</v>
      </c>
      <c r="M35" s="92">
        <v>495</v>
      </c>
      <c r="N35" s="183">
        <v>495</v>
      </c>
      <c r="O35" s="183">
        <v>480</v>
      </c>
      <c r="P35" s="88">
        <v>480</v>
      </c>
      <c r="Q35" s="168">
        <f t="shared" si="9"/>
        <v>1</v>
      </c>
    </row>
    <row r="36" spans="8:17" ht="11.25">
      <c r="H36" s="168"/>
      <c r="I36" s="91" t="s">
        <v>36</v>
      </c>
      <c r="K36" s="92">
        <v>700</v>
      </c>
      <c r="L36" s="92">
        <v>700</v>
      </c>
      <c r="M36" s="92">
        <v>700</v>
      </c>
      <c r="N36" s="183">
        <v>700</v>
      </c>
      <c r="O36" s="183">
        <v>796</v>
      </c>
      <c r="P36" s="88">
        <v>796</v>
      </c>
      <c r="Q36" s="168">
        <f t="shared" si="9"/>
        <v>1</v>
      </c>
    </row>
    <row r="37" spans="8:17" ht="11.25">
      <c r="H37" s="168"/>
      <c r="I37" s="93" t="s">
        <v>504</v>
      </c>
      <c r="K37" s="94">
        <f aca="true" t="shared" si="10" ref="K37:P37">SUM(K28:K36)</f>
        <v>2117</v>
      </c>
      <c r="L37" s="94">
        <f t="shared" si="10"/>
        <v>2117</v>
      </c>
      <c r="M37" s="94">
        <f t="shared" si="10"/>
        <v>2809</v>
      </c>
      <c r="N37" s="164">
        <f t="shared" si="10"/>
        <v>2809</v>
      </c>
      <c r="O37" s="164">
        <f t="shared" si="10"/>
        <v>3048</v>
      </c>
      <c r="P37" s="94">
        <f t="shared" si="10"/>
        <v>3048</v>
      </c>
      <c r="Q37" s="170">
        <f t="shared" si="9"/>
        <v>1</v>
      </c>
    </row>
    <row r="38" spans="8:17" ht="11.25">
      <c r="H38" s="168"/>
      <c r="Q38" s="168"/>
    </row>
    <row r="39" spans="8:17" ht="11.25">
      <c r="H39" s="168"/>
      <c r="I39" s="91" t="s">
        <v>37</v>
      </c>
      <c r="K39" s="92">
        <v>250</v>
      </c>
      <c r="L39" s="92">
        <v>250</v>
      </c>
      <c r="M39" s="92">
        <v>250</v>
      </c>
      <c r="N39" s="183">
        <v>250</v>
      </c>
      <c r="O39" s="183">
        <v>250</v>
      </c>
      <c r="P39" s="88">
        <v>260</v>
      </c>
      <c r="Q39" s="168">
        <f aca="true" t="shared" si="11" ref="Q39:Q47">P39/O39</f>
        <v>1.04</v>
      </c>
    </row>
    <row r="40" spans="8:17" ht="11.25">
      <c r="H40" s="168"/>
      <c r="I40" s="91" t="s">
        <v>41</v>
      </c>
      <c r="K40" s="92">
        <v>325</v>
      </c>
      <c r="L40" s="92">
        <v>325</v>
      </c>
      <c r="M40" s="92">
        <v>325</v>
      </c>
      <c r="N40" s="183">
        <v>325</v>
      </c>
      <c r="O40" s="183">
        <v>325</v>
      </c>
      <c r="P40" s="88">
        <v>285</v>
      </c>
      <c r="Q40" s="168">
        <f t="shared" si="11"/>
        <v>0.8769230769230769</v>
      </c>
    </row>
    <row r="41" spans="8:17" ht="11.25">
      <c r="H41" s="168"/>
      <c r="I41" s="91" t="s">
        <v>42</v>
      </c>
      <c r="K41" s="92">
        <v>1000</v>
      </c>
      <c r="L41" s="92">
        <v>1000</v>
      </c>
      <c r="M41" s="92">
        <v>1000</v>
      </c>
      <c r="N41" s="183">
        <v>1300</v>
      </c>
      <c r="O41" s="183">
        <v>1426</v>
      </c>
      <c r="P41" s="88">
        <v>1426</v>
      </c>
      <c r="Q41" s="168">
        <f t="shared" si="11"/>
        <v>1</v>
      </c>
    </row>
    <row r="42" spans="8:17" ht="11.25">
      <c r="H42" s="168"/>
      <c r="I42" s="91" t="s">
        <v>43</v>
      </c>
      <c r="K42" s="92">
        <v>650</v>
      </c>
      <c r="L42" s="92">
        <v>650</v>
      </c>
      <c r="M42" s="92">
        <v>650</v>
      </c>
      <c r="N42" s="183">
        <v>650</v>
      </c>
      <c r="O42" s="183">
        <v>650</v>
      </c>
      <c r="P42" s="88">
        <v>694</v>
      </c>
      <c r="Q42" s="168">
        <f t="shared" si="11"/>
        <v>1.0676923076923077</v>
      </c>
    </row>
    <row r="43" spans="8:17" ht="11.25">
      <c r="H43" s="168"/>
      <c r="I43" s="91" t="s">
        <v>44</v>
      </c>
      <c r="K43" s="92">
        <v>1000</v>
      </c>
      <c r="L43" s="92">
        <v>1000</v>
      </c>
      <c r="M43" s="92">
        <v>1000</v>
      </c>
      <c r="N43" s="183">
        <v>1000</v>
      </c>
      <c r="O43" s="183">
        <v>739</v>
      </c>
      <c r="P43" s="88">
        <v>688</v>
      </c>
      <c r="Q43" s="168">
        <f t="shared" si="11"/>
        <v>0.9309878213802436</v>
      </c>
    </row>
    <row r="44" spans="8:17" ht="11.25">
      <c r="H44" s="168"/>
      <c r="I44" s="91" t="s">
        <v>45</v>
      </c>
      <c r="K44" s="92">
        <v>250</v>
      </c>
      <c r="L44" s="92">
        <v>250</v>
      </c>
      <c r="M44" s="92">
        <v>250</v>
      </c>
      <c r="N44" s="183">
        <v>250</v>
      </c>
      <c r="O44" s="183">
        <v>20</v>
      </c>
      <c r="P44" s="88">
        <v>20</v>
      </c>
      <c r="Q44" s="168">
        <f t="shared" si="11"/>
        <v>1</v>
      </c>
    </row>
    <row r="45" spans="8:17" ht="11.25">
      <c r="H45" s="168"/>
      <c r="I45" s="91" t="s">
        <v>46</v>
      </c>
      <c r="K45" s="92">
        <v>490</v>
      </c>
      <c r="L45" s="92">
        <v>490</v>
      </c>
      <c r="M45" s="92">
        <v>490</v>
      </c>
      <c r="N45" s="183">
        <v>490</v>
      </c>
      <c r="O45" s="183">
        <v>490</v>
      </c>
      <c r="P45" s="88">
        <v>469</v>
      </c>
      <c r="Q45" s="168">
        <f t="shared" si="11"/>
        <v>0.9571428571428572</v>
      </c>
    </row>
    <row r="46" spans="8:17" ht="11.25">
      <c r="H46" s="168"/>
      <c r="I46" s="91" t="s">
        <v>47</v>
      </c>
      <c r="K46" s="92">
        <v>310</v>
      </c>
      <c r="L46" s="92">
        <v>310</v>
      </c>
      <c r="M46" s="92">
        <v>310</v>
      </c>
      <c r="N46" s="183">
        <v>310</v>
      </c>
      <c r="O46" s="183">
        <v>301</v>
      </c>
      <c r="P46" s="88">
        <v>191</v>
      </c>
      <c r="Q46" s="168">
        <f t="shared" si="11"/>
        <v>0.6345514950166113</v>
      </c>
    </row>
    <row r="47" spans="8:17" ht="11.25">
      <c r="H47" s="168"/>
      <c r="I47" s="93" t="s">
        <v>505</v>
      </c>
      <c r="K47" s="94">
        <f aca="true" t="shared" si="12" ref="K47:P47">SUM(K39:K46)</f>
        <v>4275</v>
      </c>
      <c r="L47" s="94">
        <f t="shared" si="12"/>
        <v>4275</v>
      </c>
      <c r="M47" s="94">
        <f t="shared" si="12"/>
        <v>4275</v>
      </c>
      <c r="N47" s="164">
        <f t="shared" si="12"/>
        <v>4575</v>
      </c>
      <c r="O47" s="164">
        <f t="shared" si="12"/>
        <v>4201</v>
      </c>
      <c r="P47" s="94">
        <f t="shared" si="12"/>
        <v>4033</v>
      </c>
      <c r="Q47" s="170">
        <f t="shared" si="11"/>
        <v>0.9600095215424899</v>
      </c>
    </row>
    <row r="48" spans="8:17" ht="11.25">
      <c r="H48" s="168"/>
      <c r="Q48" s="168"/>
    </row>
    <row r="49" spans="8:17" ht="11.25">
      <c r="H49" s="168"/>
      <c r="I49" s="91" t="s">
        <v>75</v>
      </c>
      <c r="K49" s="92">
        <v>1250</v>
      </c>
      <c r="L49" s="92">
        <v>1250</v>
      </c>
      <c r="M49" s="92">
        <v>1250</v>
      </c>
      <c r="N49" s="183">
        <v>1250</v>
      </c>
      <c r="O49" s="183">
        <v>1250</v>
      </c>
      <c r="P49" s="88">
        <v>1156</v>
      </c>
      <c r="Q49" s="168">
        <f>P49/O49</f>
        <v>0.9248</v>
      </c>
    </row>
    <row r="50" spans="8:17" ht="11.25">
      <c r="H50" s="168"/>
      <c r="I50" s="91" t="s">
        <v>50</v>
      </c>
      <c r="O50" s="178">
        <v>6</v>
      </c>
      <c r="P50" s="88">
        <v>6</v>
      </c>
      <c r="Q50" s="168">
        <f>P50/O50</f>
        <v>1</v>
      </c>
    </row>
    <row r="51" spans="8:17" ht="11.25">
      <c r="H51" s="168"/>
      <c r="I51" s="93" t="s">
        <v>59</v>
      </c>
      <c r="K51" s="94">
        <f aca="true" t="shared" si="13" ref="K51:P51">SUM(K49:K50)</f>
        <v>1250</v>
      </c>
      <c r="L51" s="94">
        <f t="shared" si="13"/>
        <v>1250</v>
      </c>
      <c r="M51" s="94">
        <f t="shared" si="13"/>
        <v>1250</v>
      </c>
      <c r="N51" s="164">
        <f t="shared" si="13"/>
        <v>1250</v>
      </c>
      <c r="O51" s="164">
        <f t="shared" si="13"/>
        <v>1256</v>
      </c>
      <c r="P51" s="94">
        <f t="shared" si="13"/>
        <v>1162</v>
      </c>
      <c r="Q51" s="170">
        <f>P51/O51</f>
        <v>0.9251592356687898</v>
      </c>
    </row>
    <row r="52" spans="8:17" ht="11.25">
      <c r="H52" s="168"/>
      <c r="I52" s="93"/>
      <c r="Q52" s="168"/>
    </row>
    <row r="53" spans="8:17" ht="11.25">
      <c r="H53" s="168"/>
      <c r="I53" s="91" t="s">
        <v>101</v>
      </c>
      <c r="K53" s="92">
        <v>0</v>
      </c>
      <c r="O53" s="178">
        <v>129</v>
      </c>
      <c r="P53" s="88">
        <v>129</v>
      </c>
      <c r="Q53" s="168">
        <f>P53/O53</f>
        <v>1</v>
      </c>
    </row>
    <row r="54" spans="8:17" ht="11.25">
      <c r="H54" s="168"/>
      <c r="I54" s="93" t="s">
        <v>58</v>
      </c>
      <c r="K54" s="164">
        <f aca="true" t="shared" si="14" ref="K54:P54">SUM(K53)</f>
        <v>0</v>
      </c>
      <c r="L54" s="164">
        <f t="shared" si="14"/>
        <v>0</v>
      </c>
      <c r="M54" s="164">
        <f t="shared" si="14"/>
        <v>0</v>
      </c>
      <c r="N54" s="164">
        <f t="shared" si="14"/>
        <v>0</v>
      </c>
      <c r="O54" s="164">
        <f t="shared" si="14"/>
        <v>129</v>
      </c>
      <c r="P54" s="164">
        <f t="shared" si="14"/>
        <v>129</v>
      </c>
      <c r="Q54" s="170">
        <f>P54/O54</f>
        <v>1</v>
      </c>
    </row>
    <row r="55" ht="11.25">
      <c r="H55" s="168"/>
    </row>
    <row r="56" spans="8:17" ht="11.25">
      <c r="H56" s="168"/>
      <c r="I56" s="91" t="s">
        <v>91</v>
      </c>
      <c r="K56" s="92">
        <v>2900</v>
      </c>
      <c r="L56" s="88">
        <v>2900</v>
      </c>
      <c r="M56" s="88">
        <v>2900</v>
      </c>
      <c r="N56" s="178">
        <v>2900</v>
      </c>
      <c r="O56" s="178">
        <v>2900</v>
      </c>
      <c r="P56" s="88">
        <v>2480</v>
      </c>
      <c r="Q56" s="168">
        <f>P56/O56</f>
        <v>0.8551724137931035</v>
      </c>
    </row>
    <row r="57" spans="9:17" ht="11.25">
      <c r="I57" s="93" t="s">
        <v>92</v>
      </c>
      <c r="K57" s="94">
        <f aca="true" t="shared" si="15" ref="K57:P57">SUM(K56)</f>
        <v>2900</v>
      </c>
      <c r="L57" s="94">
        <f t="shared" si="15"/>
        <v>2900</v>
      </c>
      <c r="M57" s="94">
        <f t="shared" si="15"/>
        <v>2900</v>
      </c>
      <c r="N57" s="164">
        <f t="shared" si="15"/>
        <v>2900</v>
      </c>
      <c r="O57" s="164">
        <f t="shared" si="15"/>
        <v>2900</v>
      </c>
      <c r="P57" s="94">
        <f t="shared" si="15"/>
        <v>2480</v>
      </c>
      <c r="Q57" s="170">
        <f>P57/O57</f>
        <v>0.8551724137931035</v>
      </c>
    </row>
    <row r="58" ht="11.25">
      <c r="Q58" s="168"/>
    </row>
    <row r="59" spans="9:17" ht="11.25">
      <c r="I59" s="95" t="s">
        <v>506</v>
      </c>
      <c r="K59" s="90">
        <f aca="true" t="shared" si="16" ref="K59:P59">K37+K47+K51+K54+K57</f>
        <v>10542</v>
      </c>
      <c r="L59" s="90">
        <f t="shared" si="16"/>
        <v>10542</v>
      </c>
      <c r="M59" s="90">
        <f t="shared" si="16"/>
        <v>11234</v>
      </c>
      <c r="N59" s="165">
        <f t="shared" si="16"/>
        <v>11534</v>
      </c>
      <c r="O59" s="165">
        <f t="shared" si="16"/>
        <v>11534</v>
      </c>
      <c r="P59" s="90">
        <f t="shared" si="16"/>
        <v>10852</v>
      </c>
      <c r="Q59" s="169">
        <f>P59/O59</f>
        <v>0.9408704699150338</v>
      </c>
    </row>
    <row r="60" ht="11.25">
      <c r="Q60" s="168"/>
    </row>
    <row r="61" spans="1:17" ht="11.25">
      <c r="A61" s="89" t="s">
        <v>219</v>
      </c>
      <c r="B61" s="90">
        <f aca="true" t="shared" si="17" ref="B61:G61">B12+B17+B19+B21</f>
        <v>86822</v>
      </c>
      <c r="C61" s="90">
        <f t="shared" si="17"/>
        <v>86822</v>
      </c>
      <c r="D61" s="90">
        <f t="shared" si="17"/>
        <v>87843</v>
      </c>
      <c r="E61" s="90">
        <f t="shared" si="17"/>
        <v>88143</v>
      </c>
      <c r="F61" s="165">
        <f t="shared" si="17"/>
        <v>88143</v>
      </c>
      <c r="G61" s="90">
        <f t="shared" si="17"/>
        <v>84939</v>
      </c>
      <c r="H61" s="169">
        <f>G61/F61</f>
        <v>0.9636499778768592</v>
      </c>
      <c r="I61" s="95" t="s">
        <v>61</v>
      </c>
      <c r="K61" s="90">
        <f aca="true" t="shared" si="18" ref="K61:P61">K19+K26+K59</f>
        <v>86822</v>
      </c>
      <c r="L61" s="90">
        <f t="shared" si="18"/>
        <v>86822</v>
      </c>
      <c r="M61" s="90">
        <f t="shared" si="18"/>
        <v>87843</v>
      </c>
      <c r="N61" s="165">
        <f t="shared" si="18"/>
        <v>88143</v>
      </c>
      <c r="O61" s="165">
        <f t="shared" si="18"/>
        <v>88143</v>
      </c>
      <c r="P61" s="90">
        <f t="shared" si="18"/>
        <v>84939</v>
      </c>
      <c r="Q61" s="169">
        <f>P61/O61</f>
        <v>0.9636499778768592</v>
      </c>
    </row>
  </sheetData>
  <mergeCells count="1">
    <mergeCell ref="I1:J1"/>
  </mergeCells>
  <printOptions/>
  <pageMargins left="0.26" right="0.16" top="0.81" bottom="0.93" header="0.5" footer="0.5"/>
  <pageSetup horizontalDpi="300" verticalDpi="300" orientation="landscape" paperSize="9" scale="87" r:id="rId1"/>
  <headerFooter alignWithMargins="0">
    <oddHeader>&amp;C&amp;"Arial,Félkövér"&amp;12 801115 Óvodai nevelés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B25">
      <selection activeCell="G57" sqref="G57"/>
    </sheetView>
  </sheetViews>
  <sheetFormatPr defaultColWidth="9.140625" defaultRowHeight="12.75"/>
  <cols>
    <col min="1" max="1" width="19.421875" style="88" customWidth="1"/>
    <col min="2" max="2" width="7.7109375" style="92" bestFit="1" customWidth="1"/>
    <col min="3" max="3" width="7.140625" style="92" bestFit="1" customWidth="1"/>
    <col min="4" max="4" width="8.00390625" style="92" customWidth="1"/>
    <col min="5" max="6" width="8.00390625" style="183" customWidth="1"/>
    <col min="7" max="8" width="8.00390625" style="88" customWidth="1"/>
    <col min="9" max="9" width="9.140625" style="91" customWidth="1"/>
    <col min="10" max="10" width="11.140625" style="88" customWidth="1"/>
    <col min="11" max="11" width="7.7109375" style="92" bestFit="1" customWidth="1"/>
    <col min="12" max="12" width="6.57421875" style="88" bestFit="1" customWidth="1"/>
    <col min="13" max="13" width="8.00390625" style="88" customWidth="1"/>
    <col min="14" max="15" width="8.00390625" style="178" customWidth="1"/>
    <col min="16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182" t="s">
        <v>639</v>
      </c>
      <c r="F1" s="182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182" t="s">
        <v>639</v>
      </c>
      <c r="O1" s="182" t="s">
        <v>643</v>
      </c>
      <c r="P1" s="86" t="s">
        <v>644</v>
      </c>
      <c r="Q1" s="86" t="s">
        <v>645</v>
      </c>
    </row>
    <row r="2" spans="1:17" ht="11.25">
      <c r="A2" s="88" t="s">
        <v>186</v>
      </c>
      <c r="B2" s="92">
        <v>49571</v>
      </c>
      <c r="C2" s="92">
        <v>48552</v>
      </c>
      <c r="D2" s="92">
        <v>48552</v>
      </c>
      <c r="E2" s="183">
        <v>49180</v>
      </c>
      <c r="F2" s="183">
        <v>48348</v>
      </c>
      <c r="G2" s="88">
        <v>48348</v>
      </c>
      <c r="H2" s="168">
        <f>G2/F2</f>
        <v>1</v>
      </c>
      <c r="I2" s="91" t="s">
        <v>78</v>
      </c>
      <c r="K2" s="92">
        <v>72899</v>
      </c>
      <c r="L2" s="92">
        <v>72899</v>
      </c>
      <c r="M2" s="92">
        <v>67236</v>
      </c>
      <c r="N2" s="183">
        <v>66236</v>
      </c>
      <c r="O2" s="183">
        <v>66139</v>
      </c>
      <c r="P2" s="88">
        <v>66139</v>
      </c>
      <c r="Q2" s="168">
        <f>P2/O2</f>
        <v>1</v>
      </c>
    </row>
    <row r="3" spans="1:17" ht="11.25">
      <c r="A3" s="88" t="s">
        <v>187</v>
      </c>
      <c r="H3" s="168"/>
      <c r="I3" s="91" t="s">
        <v>125</v>
      </c>
      <c r="K3" s="92">
        <v>4649</v>
      </c>
      <c r="L3" s="92">
        <v>4649</v>
      </c>
      <c r="M3" s="92">
        <v>4649</v>
      </c>
      <c r="N3" s="183">
        <v>4649</v>
      </c>
      <c r="O3" s="183">
        <v>4292</v>
      </c>
      <c r="P3" s="88">
        <v>4292</v>
      </c>
      <c r="Q3" s="168">
        <f aca="true" t="shared" si="0" ref="Q3:Q30">P3/O3</f>
        <v>1</v>
      </c>
    </row>
    <row r="4" spans="1:17" ht="11.25">
      <c r="A4" s="88" t="s">
        <v>188</v>
      </c>
      <c r="B4" s="92">
        <v>54484</v>
      </c>
      <c r="C4" s="92">
        <v>54484</v>
      </c>
      <c r="D4" s="92">
        <v>54484</v>
      </c>
      <c r="E4" s="183">
        <v>53864</v>
      </c>
      <c r="F4" s="183">
        <v>54696</v>
      </c>
      <c r="G4" s="88">
        <v>54696</v>
      </c>
      <c r="H4" s="168">
        <f>G4/F4</f>
        <v>1</v>
      </c>
      <c r="I4" s="91" t="s">
        <v>80</v>
      </c>
      <c r="K4" s="92">
        <v>213</v>
      </c>
      <c r="L4" s="92">
        <v>213</v>
      </c>
      <c r="M4" s="92">
        <v>213</v>
      </c>
      <c r="N4" s="183">
        <v>213</v>
      </c>
      <c r="O4" s="183">
        <v>479</v>
      </c>
      <c r="P4" s="88">
        <v>479</v>
      </c>
      <c r="Q4" s="168">
        <f t="shared" si="0"/>
        <v>1</v>
      </c>
    </row>
    <row r="5" spans="1:17" ht="11.25">
      <c r="A5" s="88" t="s">
        <v>189</v>
      </c>
      <c r="H5" s="168"/>
      <c r="I5" s="91" t="s">
        <v>228</v>
      </c>
      <c r="K5" s="92">
        <v>5000</v>
      </c>
      <c r="L5" s="92">
        <v>5000</v>
      </c>
      <c r="M5" s="92">
        <v>6000</v>
      </c>
      <c r="N5" s="183">
        <v>6800</v>
      </c>
      <c r="O5" s="183">
        <v>7179</v>
      </c>
      <c r="P5" s="88">
        <v>7179</v>
      </c>
      <c r="Q5" s="168">
        <f t="shared" si="0"/>
        <v>1</v>
      </c>
    </row>
    <row r="6" spans="1:17" ht="11.25">
      <c r="A6" s="88" t="s">
        <v>190</v>
      </c>
      <c r="B6" s="92">
        <v>928</v>
      </c>
      <c r="C6" s="92">
        <v>835</v>
      </c>
      <c r="D6" s="92">
        <v>835</v>
      </c>
      <c r="E6" s="183">
        <v>835</v>
      </c>
      <c r="F6" s="183">
        <v>835</v>
      </c>
      <c r="G6" s="88">
        <v>835</v>
      </c>
      <c r="H6" s="168">
        <f>G6/F6</f>
        <v>1</v>
      </c>
      <c r="I6" s="91" t="s">
        <v>229</v>
      </c>
      <c r="L6" s="92"/>
      <c r="M6" s="92">
        <v>1000</v>
      </c>
      <c r="N6" s="183">
        <v>1200</v>
      </c>
      <c r="O6" s="183">
        <v>1357</v>
      </c>
      <c r="P6" s="88">
        <v>1357</v>
      </c>
      <c r="Q6" s="168">
        <f t="shared" si="0"/>
        <v>1</v>
      </c>
    </row>
    <row r="7" spans="1:17" ht="11.25">
      <c r="A7" s="88" t="s">
        <v>191</v>
      </c>
      <c r="B7" s="92">
        <v>9280</v>
      </c>
      <c r="C7" s="92">
        <v>1856</v>
      </c>
      <c r="D7" s="92">
        <v>1856</v>
      </c>
      <c r="E7" s="183">
        <v>1856</v>
      </c>
      <c r="F7" s="183">
        <v>1856</v>
      </c>
      <c r="G7" s="88">
        <v>1856</v>
      </c>
      <c r="H7" s="168">
        <f>G7/F7</f>
        <v>1</v>
      </c>
      <c r="I7" s="91" t="s">
        <v>82</v>
      </c>
      <c r="K7" s="92">
        <v>4342</v>
      </c>
      <c r="L7" s="92">
        <v>4342</v>
      </c>
      <c r="M7" s="92">
        <v>4342</v>
      </c>
      <c r="N7" s="183">
        <v>4342</v>
      </c>
      <c r="O7" s="183">
        <v>4634</v>
      </c>
      <c r="P7" s="88">
        <v>4634</v>
      </c>
      <c r="Q7" s="168">
        <f t="shared" si="0"/>
        <v>1</v>
      </c>
    </row>
    <row r="8" spans="1:17" ht="11.25">
      <c r="A8" s="88" t="s">
        <v>192</v>
      </c>
      <c r="H8" s="168"/>
      <c r="I8" s="91" t="s">
        <v>131</v>
      </c>
      <c r="L8" s="92"/>
      <c r="M8" s="92">
        <v>907</v>
      </c>
      <c r="N8" s="183">
        <v>907</v>
      </c>
      <c r="O8" s="183">
        <v>907</v>
      </c>
      <c r="P8" s="88">
        <v>907</v>
      </c>
      <c r="Q8" s="168">
        <f t="shared" si="0"/>
        <v>1</v>
      </c>
    </row>
    <row r="9" spans="1:17" ht="11.25">
      <c r="A9" s="88" t="s">
        <v>196</v>
      </c>
      <c r="B9" s="92">
        <v>1830</v>
      </c>
      <c r="C9" s="92">
        <v>1800</v>
      </c>
      <c r="D9" s="92">
        <v>1800</v>
      </c>
      <c r="E9" s="183">
        <v>1714</v>
      </c>
      <c r="F9" s="183">
        <v>990</v>
      </c>
      <c r="G9" s="88">
        <v>990</v>
      </c>
      <c r="H9" s="168">
        <f>G9/F9</f>
        <v>1</v>
      </c>
      <c r="I9" s="91" t="s">
        <v>85</v>
      </c>
      <c r="K9" s="92">
        <v>490</v>
      </c>
      <c r="L9" s="92">
        <v>490</v>
      </c>
      <c r="M9" s="92">
        <v>1190</v>
      </c>
      <c r="N9" s="183">
        <v>1190</v>
      </c>
      <c r="O9" s="183">
        <v>1452</v>
      </c>
      <c r="P9" s="88">
        <v>1452</v>
      </c>
      <c r="Q9" s="168">
        <f t="shared" si="0"/>
        <v>1</v>
      </c>
    </row>
    <row r="10" spans="1:17" ht="11.25">
      <c r="A10" s="88" t="s">
        <v>198</v>
      </c>
      <c r="H10" s="168"/>
      <c r="I10" s="91" t="s">
        <v>127</v>
      </c>
      <c r="K10" s="92">
        <v>800</v>
      </c>
      <c r="L10" s="92">
        <v>800</v>
      </c>
      <c r="M10" s="92">
        <v>800</v>
      </c>
      <c r="N10" s="183">
        <v>800</v>
      </c>
      <c r="O10" s="183">
        <v>136</v>
      </c>
      <c r="P10" s="88">
        <v>136</v>
      </c>
      <c r="Q10" s="168">
        <f t="shared" si="0"/>
        <v>1</v>
      </c>
    </row>
    <row r="11" spans="1:17" ht="11.25">
      <c r="A11" s="88" t="s">
        <v>199</v>
      </c>
      <c r="B11" s="92">
        <v>4218</v>
      </c>
      <c r="C11" s="92">
        <v>4186</v>
      </c>
      <c r="D11" s="92">
        <v>4186</v>
      </c>
      <c r="E11" s="183">
        <v>3511</v>
      </c>
      <c r="F11" s="183">
        <v>4093</v>
      </c>
      <c r="G11" s="88">
        <v>4093</v>
      </c>
      <c r="H11" s="168">
        <f>G11/F11</f>
        <v>1</v>
      </c>
      <c r="I11" s="91" t="s">
        <v>86</v>
      </c>
      <c r="K11" s="92">
        <v>2250</v>
      </c>
      <c r="L11" s="92">
        <v>2250</v>
      </c>
      <c r="M11" s="92">
        <v>2250</v>
      </c>
      <c r="N11" s="183">
        <v>2250</v>
      </c>
      <c r="O11" s="183">
        <v>2112</v>
      </c>
      <c r="P11" s="88">
        <v>2112</v>
      </c>
      <c r="Q11" s="168">
        <f t="shared" si="0"/>
        <v>1</v>
      </c>
    </row>
    <row r="12" spans="1:17" ht="11.25">
      <c r="A12" s="88" t="s">
        <v>200</v>
      </c>
      <c r="H12" s="168"/>
      <c r="I12" s="91" t="s">
        <v>13</v>
      </c>
      <c r="K12" s="92">
        <v>1000</v>
      </c>
      <c r="L12" s="92">
        <v>1000</v>
      </c>
      <c r="M12" s="92">
        <v>1000</v>
      </c>
      <c r="N12" s="183">
        <v>1000</v>
      </c>
      <c r="O12" s="183">
        <v>1143</v>
      </c>
      <c r="P12" s="88">
        <v>1143</v>
      </c>
      <c r="Q12" s="168">
        <f t="shared" si="0"/>
        <v>1</v>
      </c>
    </row>
    <row r="13" spans="1:17" ht="11.25">
      <c r="A13" s="88" t="s">
        <v>207</v>
      </c>
      <c r="B13" s="92">
        <v>2950</v>
      </c>
      <c r="C13" s="92">
        <v>2950</v>
      </c>
      <c r="D13" s="92">
        <v>2950</v>
      </c>
      <c r="E13" s="183">
        <v>2900</v>
      </c>
      <c r="F13" s="183">
        <v>2870</v>
      </c>
      <c r="G13" s="88">
        <v>2870</v>
      </c>
      <c r="H13" s="168">
        <f>G13/F13</f>
        <v>1</v>
      </c>
      <c r="I13" s="91" t="s">
        <v>132</v>
      </c>
      <c r="L13" s="92"/>
      <c r="M13" s="92">
        <v>1674</v>
      </c>
      <c r="N13" s="183">
        <v>1674</v>
      </c>
      <c r="O13" s="183">
        <v>1709</v>
      </c>
      <c r="P13" s="88">
        <v>1709</v>
      </c>
      <c r="Q13" s="168">
        <f t="shared" si="0"/>
        <v>1</v>
      </c>
    </row>
    <row r="14" spans="1:17" ht="11.25">
      <c r="A14" s="88" t="s">
        <v>208</v>
      </c>
      <c r="B14" s="92">
        <v>495</v>
      </c>
      <c r="C14" s="92">
        <v>495</v>
      </c>
      <c r="D14" s="92">
        <v>495</v>
      </c>
      <c r="E14" s="183">
        <v>495</v>
      </c>
      <c r="F14" s="183">
        <v>630</v>
      </c>
      <c r="G14" s="88">
        <v>630</v>
      </c>
      <c r="H14" s="168">
        <f>G14/F14</f>
        <v>1</v>
      </c>
      <c r="I14" s="91" t="s">
        <v>133</v>
      </c>
      <c r="L14" s="92"/>
      <c r="M14" s="92">
        <v>350</v>
      </c>
      <c r="N14" s="183">
        <v>350</v>
      </c>
      <c r="O14" s="183">
        <v>224</v>
      </c>
      <c r="P14" s="88">
        <v>224</v>
      </c>
      <c r="Q14" s="168">
        <f t="shared" si="0"/>
        <v>1</v>
      </c>
    </row>
    <row r="15" spans="1:17" ht="11.25">
      <c r="A15" s="99" t="s">
        <v>214</v>
      </c>
      <c r="B15" s="94">
        <f aca="true" t="shared" si="1" ref="B15:G15">SUM(B2:B14)</f>
        <v>123756</v>
      </c>
      <c r="C15" s="94">
        <f t="shared" si="1"/>
        <v>115158</v>
      </c>
      <c r="D15" s="94">
        <f t="shared" si="1"/>
        <v>115158</v>
      </c>
      <c r="E15" s="164">
        <f t="shared" si="1"/>
        <v>114355</v>
      </c>
      <c r="F15" s="164">
        <f t="shared" si="1"/>
        <v>114318</v>
      </c>
      <c r="G15" s="94">
        <f t="shared" si="1"/>
        <v>114318</v>
      </c>
      <c r="H15" s="170">
        <f>G15/F15</f>
        <v>1</v>
      </c>
      <c r="I15" s="91" t="s">
        <v>230</v>
      </c>
      <c r="L15" s="92"/>
      <c r="M15" s="92"/>
      <c r="N15" s="183"/>
      <c r="O15" s="183"/>
      <c r="Q15" s="168"/>
    </row>
    <row r="16" spans="8:17" ht="11.25">
      <c r="H16" s="168"/>
      <c r="I16" s="91" t="s">
        <v>134</v>
      </c>
      <c r="L16" s="92"/>
      <c r="M16" s="92">
        <v>32</v>
      </c>
      <c r="N16" s="183">
        <v>32</v>
      </c>
      <c r="O16" s="183">
        <v>20</v>
      </c>
      <c r="P16" s="88">
        <v>20</v>
      </c>
      <c r="Q16" s="168">
        <f t="shared" si="0"/>
        <v>1</v>
      </c>
    </row>
    <row r="17" spans="1:17" ht="11.25">
      <c r="A17" s="88" t="s">
        <v>212</v>
      </c>
      <c r="B17" s="92">
        <v>527</v>
      </c>
      <c r="C17" s="92">
        <v>527</v>
      </c>
      <c r="D17" s="92">
        <v>527</v>
      </c>
      <c r="E17" s="183">
        <v>527</v>
      </c>
      <c r="F17" s="183">
        <v>527</v>
      </c>
      <c r="G17" s="88">
        <v>527</v>
      </c>
      <c r="H17" s="168">
        <f>G17/F17</f>
        <v>1</v>
      </c>
      <c r="I17" s="93" t="s">
        <v>525</v>
      </c>
      <c r="J17" s="99"/>
      <c r="K17" s="94">
        <f aca="true" t="shared" si="2" ref="K17:P17">SUM(K2:K16)</f>
        <v>91643</v>
      </c>
      <c r="L17" s="94">
        <f t="shared" si="2"/>
        <v>91643</v>
      </c>
      <c r="M17" s="94">
        <f t="shared" si="2"/>
        <v>91643</v>
      </c>
      <c r="N17" s="164">
        <f t="shared" si="2"/>
        <v>91643</v>
      </c>
      <c r="O17" s="164">
        <f t="shared" si="2"/>
        <v>91783</v>
      </c>
      <c r="P17" s="94">
        <f t="shared" si="2"/>
        <v>91783</v>
      </c>
      <c r="Q17" s="170">
        <f t="shared" si="0"/>
        <v>1</v>
      </c>
    </row>
    <row r="18" spans="1:8" ht="11.25">
      <c r="A18" s="88" t="s">
        <v>213</v>
      </c>
      <c r="B18" s="92">
        <v>363</v>
      </c>
      <c r="C18" s="92">
        <v>352</v>
      </c>
      <c r="D18" s="92">
        <v>352</v>
      </c>
      <c r="E18" s="183">
        <v>352</v>
      </c>
      <c r="F18" s="183">
        <v>356</v>
      </c>
      <c r="G18" s="88">
        <v>356</v>
      </c>
      <c r="H18" s="168">
        <f>G18/F18</f>
        <v>1</v>
      </c>
    </row>
    <row r="19" spans="1:17" ht="11.25">
      <c r="A19" s="88" t="s">
        <v>332</v>
      </c>
      <c r="H19" s="168"/>
      <c r="I19" s="91" t="s">
        <v>87</v>
      </c>
      <c r="K19" s="92">
        <v>2683</v>
      </c>
      <c r="L19" s="88">
        <v>2683</v>
      </c>
      <c r="M19" s="88">
        <v>2683</v>
      </c>
      <c r="N19" s="178">
        <v>2683</v>
      </c>
      <c r="O19" s="178">
        <v>2168</v>
      </c>
      <c r="P19" s="88">
        <v>1636</v>
      </c>
      <c r="Q19" s="168">
        <f t="shared" si="0"/>
        <v>0.7546125461254612</v>
      </c>
    </row>
    <row r="20" spans="1:17" ht="11.25">
      <c r="A20" s="88" t="s">
        <v>217</v>
      </c>
      <c r="F20" s="183">
        <v>2076</v>
      </c>
      <c r="G20" s="88">
        <v>2076</v>
      </c>
      <c r="H20" s="168">
        <f>G20/F20</f>
        <v>1</v>
      </c>
      <c r="I20" s="91" t="s">
        <v>135</v>
      </c>
      <c r="Q20" s="168"/>
    </row>
    <row r="21" spans="1:17" ht="11.25">
      <c r="A21" s="99" t="s">
        <v>528</v>
      </c>
      <c r="B21" s="94">
        <f aca="true" t="shared" si="3" ref="B21:G21">SUM(B17:B20)</f>
        <v>890</v>
      </c>
      <c r="C21" s="94">
        <f t="shared" si="3"/>
        <v>879</v>
      </c>
      <c r="D21" s="94">
        <f t="shared" si="3"/>
        <v>879</v>
      </c>
      <c r="E21" s="164">
        <f t="shared" si="3"/>
        <v>879</v>
      </c>
      <c r="F21" s="164">
        <f t="shared" si="3"/>
        <v>2959</v>
      </c>
      <c r="G21" s="94">
        <f t="shared" si="3"/>
        <v>2959</v>
      </c>
      <c r="H21" s="170">
        <f>G21/F21</f>
        <v>1</v>
      </c>
      <c r="I21" s="91" t="s">
        <v>136</v>
      </c>
      <c r="Q21" s="168"/>
    </row>
    <row r="22" spans="8:17" ht="11.25">
      <c r="H22" s="168"/>
      <c r="I22" s="93" t="s">
        <v>88</v>
      </c>
      <c r="J22" s="99"/>
      <c r="K22" s="94">
        <f aca="true" t="shared" si="4" ref="K22:P22">SUM(K19:K21)</f>
        <v>2683</v>
      </c>
      <c r="L22" s="94">
        <f t="shared" si="4"/>
        <v>2683</v>
      </c>
      <c r="M22" s="94">
        <f t="shared" si="4"/>
        <v>2683</v>
      </c>
      <c r="N22" s="164">
        <f t="shared" si="4"/>
        <v>2683</v>
      </c>
      <c r="O22" s="164">
        <f t="shared" si="4"/>
        <v>2168</v>
      </c>
      <c r="P22" s="94">
        <f t="shared" si="4"/>
        <v>1636</v>
      </c>
      <c r="Q22" s="170">
        <f t="shared" si="0"/>
        <v>0.7546125461254612</v>
      </c>
    </row>
    <row r="23" spans="1:17" ht="11.25">
      <c r="A23" s="89" t="s">
        <v>215</v>
      </c>
      <c r="B23" s="90">
        <f aca="true" t="shared" si="5" ref="B23:G23">B15+B21</f>
        <v>124646</v>
      </c>
      <c r="C23" s="90">
        <f t="shared" si="5"/>
        <v>116037</v>
      </c>
      <c r="D23" s="90">
        <f t="shared" si="5"/>
        <v>116037</v>
      </c>
      <c r="E23" s="165">
        <f t="shared" si="5"/>
        <v>115234</v>
      </c>
      <c r="F23" s="165">
        <f t="shared" si="5"/>
        <v>117277</v>
      </c>
      <c r="G23" s="90">
        <f t="shared" si="5"/>
        <v>117277</v>
      </c>
      <c r="H23" s="169">
        <f>G23/F23</f>
        <v>1</v>
      </c>
      <c r="Q23" s="168"/>
    </row>
    <row r="24" spans="8:17" ht="11.25">
      <c r="H24" s="168"/>
      <c r="I24" s="95" t="s">
        <v>507</v>
      </c>
      <c r="J24" s="89"/>
      <c r="K24" s="90">
        <f aca="true" t="shared" si="6" ref="K24:P24">K17+K22</f>
        <v>94326</v>
      </c>
      <c r="L24" s="90">
        <f t="shared" si="6"/>
        <v>94326</v>
      </c>
      <c r="M24" s="90">
        <f t="shared" si="6"/>
        <v>94326</v>
      </c>
      <c r="N24" s="165">
        <f t="shared" si="6"/>
        <v>94326</v>
      </c>
      <c r="O24" s="165">
        <f t="shared" si="6"/>
        <v>93951</v>
      </c>
      <c r="P24" s="90">
        <f t="shared" si="6"/>
        <v>93419</v>
      </c>
      <c r="Q24" s="169">
        <f t="shared" si="0"/>
        <v>0.9943374737895286</v>
      </c>
    </row>
    <row r="25" spans="1:8" ht="11.25">
      <c r="A25" s="88" t="s">
        <v>109</v>
      </c>
      <c r="D25" s="92">
        <v>20</v>
      </c>
      <c r="E25" s="183">
        <v>20</v>
      </c>
      <c r="F25" s="183">
        <v>118</v>
      </c>
      <c r="G25" s="88">
        <v>118</v>
      </c>
      <c r="H25" s="168">
        <f>G25/F25</f>
        <v>1</v>
      </c>
    </row>
    <row r="26" spans="1:17" ht="11.25">
      <c r="A26" s="88" t="s">
        <v>139</v>
      </c>
      <c r="H26" s="168"/>
      <c r="I26" s="91" t="s">
        <v>23</v>
      </c>
      <c r="K26" s="92">
        <v>27355</v>
      </c>
      <c r="L26" s="92">
        <v>27355</v>
      </c>
      <c r="M26" s="92">
        <v>27355</v>
      </c>
      <c r="N26" s="183">
        <v>27355</v>
      </c>
      <c r="O26" s="183">
        <v>27086</v>
      </c>
      <c r="P26" s="88">
        <v>25746</v>
      </c>
      <c r="Q26" s="168">
        <f t="shared" si="0"/>
        <v>0.950527948017426</v>
      </c>
    </row>
    <row r="27" spans="1:17" ht="11.25">
      <c r="A27" s="89" t="s">
        <v>130</v>
      </c>
      <c r="B27" s="90">
        <f aca="true" t="shared" si="7" ref="B27:G27">SUM(B25:B26)</f>
        <v>0</v>
      </c>
      <c r="C27" s="90">
        <f t="shared" si="7"/>
        <v>0</v>
      </c>
      <c r="D27" s="90">
        <f t="shared" si="7"/>
        <v>20</v>
      </c>
      <c r="E27" s="165">
        <f t="shared" si="7"/>
        <v>20</v>
      </c>
      <c r="F27" s="165">
        <f t="shared" si="7"/>
        <v>118</v>
      </c>
      <c r="G27" s="90">
        <f t="shared" si="7"/>
        <v>118</v>
      </c>
      <c r="H27" s="169">
        <f>G27/F27</f>
        <v>1</v>
      </c>
      <c r="I27" s="91" t="s">
        <v>89</v>
      </c>
      <c r="K27" s="92">
        <v>2830</v>
      </c>
      <c r="L27" s="92">
        <v>2830</v>
      </c>
      <c r="M27" s="92">
        <v>2830</v>
      </c>
      <c r="N27" s="183">
        <v>2830</v>
      </c>
      <c r="O27" s="183">
        <v>2830</v>
      </c>
      <c r="P27" s="88">
        <v>2623</v>
      </c>
      <c r="Q27" s="168">
        <f t="shared" si="0"/>
        <v>0.9268551236749116</v>
      </c>
    </row>
    <row r="28" spans="8:17" ht="11.25">
      <c r="H28" s="168"/>
      <c r="I28" s="91" t="s">
        <v>25</v>
      </c>
      <c r="K28" s="92">
        <v>842</v>
      </c>
      <c r="L28" s="92">
        <v>842</v>
      </c>
      <c r="M28" s="92">
        <v>842</v>
      </c>
      <c r="N28" s="183">
        <v>842</v>
      </c>
      <c r="O28" s="183">
        <v>842</v>
      </c>
      <c r="P28" s="88">
        <v>800</v>
      </c>
      <c r="Q28" s="168">
        <f t="shared" si="0"/>
        <v>0.9501187648456056</v>
      </c>
    </row>
    <row r="29" spans="1:17" ht="11.25">
      <c r="A29" s="88" t="s">
        <v>527</v>
      </c>
      <c r="B29" s="92">
        <v>975</v>
      </c>
      <c r="C29" s="92">
        <v>975</v>
      </c>
      <c r="D29" s="92">
        <v>6695</v>
      </c>
      <c r="E29" s="183">
        <v>6695</v>
      </c>
      <c r="F29" s="183">
        <v>6475</v>
      </c>
      <c r="G29" s="88">
        <v>6475</v>
      </c>
      <c r="H29" s="168">
        <f>G29/F29</f>
        <v>1</v>
      </c>
      <c r="I29" s="91" t="s">
        <v>26</v>
      </c>
      <c r="K29" s="92">
        <v>200</v>
      </c>
      <c r="L29" s="92">
        <v>200</v>
      </c>
      <c r="M29" s="92">
        <v>200</v>
      </c>
      <c r="N29" s="183">
        <v>200</v>
      </c>
      <c r="O29" s="183">
        <v>464</v>
      </c>
      <c r="P29" s="88">
        <v>464</v>
      </c>
      <c r="Q29" s="168">
        <f t="shared" si="0"/>
        <v>1</v>
      </c>
    </row>
    <row r="30" spans="1:17" ht="11.25">
      <c r="A30" s="89" t="s">
        <v>95</v>
      </c>
      <c r="B30" s="90">
        <f aca="true" t="shared" si="8" ref="B30:G30">SUM(B29)</f>
        <v>975</v>
      </c>
      <c r="C30" s="90">
        <f t="shared" si="8"/>
        <v>975</v>
      </c>
      <c r="D30" s="90">
        <f t="shared" si="8"/>
        <v>6695</v>
      </c>
      <c r="E30" s="165">
        <f t="shared" si="8"/>
        <v>6695</v>
      </c>
      <c r="F30" s="165">
        <f t="shared" si="8"/>
        <v>6475</v>
      </c>
      <c r="G30" s="90">
        <f t="shared" si="8"/>
        <v>6475</v>
      </c>
      <c r="H30" s="169">
        <f>G30/F30</f>
        <v>1</v>
      </c>
      <c r="I30" s="91" t="s">
        <v>27</v>
      </c>
      <c r="O30" s="178">
        <v>5</v>
      </c>
      <c r="P30" s="88">
        <v>5</v>
      </c>
      <c r="Q30" s="168">
        <f t="shared" si="0"/>
        <v>1</v>
      </c>
    </row>
    <row r="31" spans="8:17" ht="11.25">
      <c r="H31" s="168"/>
      <c r="I31" s="95" t="s">
        <v>28</v>
      </c>
      <c r="J31" s="89"/>
      <c r="K31" s="90">
        <f>SUM(K26:K29)</f>
        <v>31227</v>
      </c>
      <c r="L31" s="90">
        <f>SUM(L26:L29)</f>
        <v>31227</v>
      </c>
      <c r="M31" s="90">
        <f>SUM(M26:M29)</f>
        <v>31227</v>
      </c>
      <c r="N31" s="165">
        <f>SUM(N26:N29)</f>
        <v>31227</v>
      </c>
      <c r="O31" s="165">
        <f>SUM(O26:O30)</f>
        <v>31227</v>
      </c>
      <c r="P31" s="90">
        <f>SUM(P26:P30)</f>
        <v>29638</v>
      </c>
      <c r="Q31" s="169">
        <f>P31/O31</f>
        <v>0.9491145483075544</v>
      </c>
    </row>
    <row r="32" spans="1:17" ht="11.25">
      <c r="A32" s="89" t="s">
        <v>220</v>
      </c>
      <c r="B32" s="90">
        <f aca="true" t="shared" si="9" ref="B32:G32">K53-B23-B27-B30</f>
        <v>5097</v>
      </c>
      <c r="C32" s="90">
        <f t="shared" si="9"/>
        <v>13706</v>
      </c>
      <c r="D32" s="90">
        <f t="shared" si="9"/>
        <v>5966</v>
      </c>
      <c r="E32" s="165">
        <f t="shared" si="9"/>
        <v>6769</v>
      </c>
      <c r="F32" s="165">
        <f t="shared" si="9"/>
        <v>4536</v>
      </c>
      <c r="G32" s="90">
        <f t="shared" si="9"/>
        <v>2415</v>
      </c>
      <c r="H32" s="169">
        <f>G32/F32</f>
        <v>0.5324074074074074</v>
      </c>
      <c r="Q32" s="168"/>
    </row>
    <row r="33" spans="8:17" ht="11.25">
      <c r="H33" s="168"/>
      <c r="I33" s="91" t="s">
        <v>29</v>
      </c>
      <c r="K33" s="92">
        <v>10</v>
      </c>
      <c r="L33" s="92">
        <v>10</v>
      </c>
      <c r="M33" s="92">
        <v>10</v>
      </c>
      <c r="N33" s="183">
        <v>10</v>
      </c>
      <c r="O33" s="183">
        <v>9</v>
      </c>
      <c r="P33" s="88">
        <v>9</v>
      </c>
      <c r="Q33" s="168">
        <f aca="true" t="shared" si="10" ref="Q33:Q42">P33/O33</f>
        <v>1</v>
      </c>
    </row>
    <row r="34" spans="8:17" ht="11.25">
      <c r="H34" s="168"/>
      <c r="I34" s="91" t="s">
        <v>30</v>
      </c>
      <c r="K34" s="92">
        <v>450</v>
      </c>
      <c r="L34" s="92">
        <v>450</v>
      </c>
      <c r="M34" s="92">
        <v>450</v>
      </c>
      <c r="N34" s="183">
        <v>450</v>
      </c>
      <c r="O34" s="183">
        <v>415</v>
      </c>
      <c r="P34" s="88">
        <v>415</v>
      </c>
      <c r="Q34" s="168">
        <f t="shared" si="10"/>
        <v>1</v>
      </c>
    </row>
    <row r="35" spans="8:17" ht="11.25">
      <c r="H35" s="168"/>
      <c r="I35" s="91" t="s">
        <v>31</v>
      </c>
      <c r="K35" s="92">
        <v>350</v>
      </c>
      <c r="L35" s="92">
        <v>350</v>
      </c>
      <c r="M35" s="92">
        <v>350</v>
      </c>
      <c r="N35" s="183">
        <v>350</v>
      </c>
      <c r="O35" s="183">
        <v>877</v>
      </c>
      <c r="P35" s="88">
        <v>877</v>
      </c>
      <c r="Q35" s="168">
        <f t="shared" si="10"/>
        <v>1</v>
      </c>
    </row>
    <row r="36" spans="8:17" ht="11.25">
      <c r="H36" s="168"/>
      <c r="I36" s="91" t="s">
        <v>32</v>
      </c>
      <c r="K36" s="92">
        <v>100</v>
      </c>
      <c r="L36" s="92">
        <v>100</v>
      </c>
      <c r="M36" s="92">
        <v>100</v>
      </c>
      <c r="N36" s="183">
        <v>100</v>
      </c>
      <c r="O36" s="183">
        <v>54</v>
      </c>
      <c r="P36" s="88">
        <v>54</v>
      </c>
      <c r="Q36" s="168">
        <f t="shared" si="10"/>
        <v>1</v>
      </c>
    </row>
    <row r="37" spans="8:17" ht="11.25">
      <c r="H37" s="168"/>
      <c r="I37" s="91" t="s">
        <v>137</v>
      </c>
      <c r="K37" s="92">
        <v>100</v>
      </c>
      <c r="L37" s="92">
        <v>100</v>
      </c>
      <c r="M37" s="92">
        <v>100</v>
      </c>
      <c r="N37" s="183">
        <v>100</v>
      </c>
      <c r="O37" s="183">
        <v>127</v>
      </c>
      <c r="P37" s="88">
        <v>127</v>
      </c>
      <c r="Q37" s="168">
        <f t="shared" si="10"/>
        <v>1</v>
      </c>
    </row>
    <row r="38" spans="8:17" ht="11.25">
      <c r="H38" s="168"/>
      <c r="I38" s="91" t="s">
        <v>129</v>
      </c>
      <c r="K38" s="92">
        <v>400</v>
      </c>
      <c r="L38" s="92">
        <v>400</v>
      </c>
      <c r="M38" s="92">
        <v>400</v>
      </c>
      <c r="N38" s="183">
        <v>400</v>
      </c>
      <c r="O38" s="183">
        <v>319</v>
      </c>
      <c r="P38" s="88">
        <v>319</v>
      </c>
      <c r="Q38" s="168">
        <f t="shared" si="10"/>
        <v>1</v>
      </c>
    </row>
    <row r="39" spans="8:17" ht="11.25">
      <c r="H39" s="168"/>
      <c r="I39" s="91" t="s">
        <v>35</v>
      </c>
      <c r="K39" s="92">
        <v>550</v>
      </c>
      <c r="L39" s="92">
        <v>550</v>
      </c>
      <c r="M39" s="92">
        <v>550</v>
      </c>
      <c r="N39" s="183">
        <v>550</v>
      </c>
      <c r="O39" s="183">
        <v>566</v>
      </c>
      <c r="P39" s="88">
        <v>566</v>
      </c>
      <c r="Q39" s="168">
        <f t="shared" si="10"/>
        <v>1</v>
      </c>
    </row>
    <row r="40" spans="8:17" ht="11.25">
      <c r="H40" s="168"/>
      <c r="I40" s="91" t="s">
        <v>90</v>
      </c>
      <c r="K40" s="92">
        <v>360</v>
      </c>
      <c r="L40" s="92">
        <v>360</v>
      </c>
      <c r="M40" s="92">
        <v>360</v>
      </c>
      <c r="N40" s="183">
        <v>360</v>
      </c>
      <c r="O40" s="183">
        <v>340</v>
      </c>
      <c r="P40" s="88">
        <v>340</v>
      </c>
      <c r="Q40" s="168">
        <f t="shared" si="10"/>
        <v>1</v>
      </c>
    </row>
    <row r="41" spans="8:17" ht="11.25">
      <c r="H41" s="168"/>
      <c r="I41" s="91" t="s">
        <v>36</v>
      </c>
      <c r="L41" s="92"/>
      <c r="M41" s="92"/>
      <c r="N41" s="183"/>
      <c r="O41" s="183"/>
      <c r="Q41" s="168"/>
    </row>
    <row r="42" spans="8:17" ht="11.25">
      <c r="H42" s="168"/>
      <c r="I42" s="93" t="s">
        <v>504</v>
      </c>
      <c r="K42" s="94">
        <f aca="true" t="shared" si="11" ref="K42:P42">SUM(K33:K41)</f>
        <v>2320</v>
      </c>
      <c r="L42" s="94">
        <f t="shared" si="11"/>
        <v>2320</v>
      </c>
      <c r="M42" s="94">
        <f t="shared" si="11"/>
        <v>2320</v>
      </c>
      <c r="N42" s="164">
        <f t="shared" si="11"/>
        <v>2320</v>
      </c>
      <c r="O42" s="164">
        <f t="shared" si="11"/>
        <v>2707</v>
      </c>
      <c r="P42" s="94">
        <f t="shared" si="11"/>
        <v>2707</v>
      </c>
      <c r="Q42" s="170">
        <f t="shared" si="10"/>
        <v>1</v>
      </c>
    </row>
    <row r="43" spans="8:17" ht="11.25">
      <c r="H43" s="168"/>
      <c r="Q43" s="168"/>
    </row>
    <row r="44" spans="8:17" ht="11.25">
      <c r="H44" s="168"/>
      <c r="I44" s="91" t="s">
        <v>235</v>
      </c>
      <c r="K44" s="92">
        <v>35</v>
      </c>
      <c r="L44" s="92">
        <v>35</v>
      </c>
      <c r="M44" s="92">
        <v>35</v>
      </c>
      <c r="N44" s="183">
        <v>35</v>
      </c>
      <c r="O44" s="183"/>
      <c r="Q44" s="168"/>
    </row>
    <row r="45" spans="8:17" ht="11.25">
      <c r="H45" s="168"/>
      <c r="I45" s="91" t="s">
        <v>75</v>
      </c>
      <c r="K45" s="92">
        <v>2700</v>
      </c>
      <c r="L45" s="92">
        <v>2700</v>
      </c>
      <c r="M45" s="92">
        <v>700</v>
      </c>
      <c r="N45" s="183">
        <v>700</v>
      </c>
      <c r="O45" s="183">
        <v>351</v>
      </c>
      <c r="P45" s="88">
        <v>351</v>
      </c>
      <c r="Q45" s="168">
        <f>P45/O45</f>
        <v>1</v>
      </c>
    </row>
    <row r="46" spans="8:17" ht="11.25">
      <c r="H46" s="168"/>
      <c r="I46" s="91" t="s">
        <v>49</v>
      </c>
      <c r="K46" s="92">
        <v>100</v>
      </c>
      <c r="L46" s="92">
        <v>100</v>
      </c>
      <c r="M46" s="92">
        <v>100</v>
      </c>
      <c r="N46" s="183">
        <v>100</v>
      </c>
      <c r="O46" s="183">
        <v>144</v>
      </c>
      <c r="P46" s="88">
        <v>144</v>
      </c>
      <c r="Q46" s="168">
        <f>P46/O46</f>
        <v>1</v>
      </c>
    </row>
    <row r="47" spans="8:17" ht="11.25">
      <c r="H47" s="168"/>
      <c r="I47" s="91" t="s">
        <v>50</v>
      </c>
      <c r="K47" s="92">
        <v>10</v>
      </c>
      <c r="L47" s="92">
        <v>10</v>
      </c>
      <c r="M47" s="92">
        <v>10</v>
      </c>
      <c r="N47" s="183">
        <v>10</v>
      </c>
      <c r="O47" s="183">
        <v>7</v>
      </c>
      <c r="P47" s="88">
        <v>7</v>
      </c>
      <c r="Q47" s="168">
        <f>P47/O47</f>
        <v>1</v>
      </c>
    </row>
    <row r="48" spans="8:17" ht="11.25">
      <c r="H48" s="168"/>
      <c r="I48" s="91" t="s">
        <v>138</v>
      </c>
      <c r="L48" s="92"/>
      <c r="M48" s="92"/>
      <c r="N48" s="183"/>
      <c r="O48" s="183">
        <v>19</v>
      </c>
      <c r="P48" s="88">
        <v>19</v>
      </c>
      <c r="Q48" s="168">
        <f>P48/O48</f>
        <v>1</v>
      </c>
    </row>
    <row r="49" spans="8:17" ht="11.25">
      <c r="H49" s="168"/>
      <c r="I49" s="93" t="s">
        <v>59</v>
      </c>
      <c r="K49" s="94">
        <f aca="true" t="shared" si="12" ref="K49:P49">SUM(K44:K48)</f>
        <v>2845</v>
      </c>
      <c r="L49" s="94">
        <f t="shared" si="12"/>
        <v>2845</v>
      </c>
      <c r="M49" s="94">
        <f t="shared" si="12"/>
        <v>845</v>
      </c>
      <c r="N49" s="164">
        <f t="shared" si="12"/>
        <v>845</v>
      </c>
      <c r="O49" s="164">
        <f t="shared" si="12"/>
        <v>521</v>
      </c>
      <c r="P49" s="94">
        <f t="shared" si="12"/>
        <v>521</v>
      </c>
      <c r="Q49" s="168">
        <f>P49/O49</f>
        <v>1</v>
      </c>
    </row>
    <row r="50" spans="8:17" ht="11.25">
      <c r="H50" s="168"/>
      <c r="I50" s="93"/>
      <c r="Q50" s="168"/>
    </row>
    <row r="51" spans="8:17" ht="11.25">
      <c r="H51" s="168"/>
      <c r="I51" s="95" t="s">
        <v>506</v>
      </c>
      <c r="K51" s="90">
        <f aca="true" t="shared" si="13" ref="K51:P51">K42+K49</f>
        <v>5165</v>
      </c>
      <c r="L51" s="90">
        <f t="shared" si="13"/>
        <v>5165</v>
      </c>
      <c r="M51" s="90">
        <f t="shared" si="13"/>
        <v>3165</v>
      </c>
      <c r="N51" s="165">
        <f t="shared" si="13"/>
        <v>3165</v>
      </c>
      <c r="O51" s="165">
        <f t="shared" si="13"/>
        <v>3228</v>
      </c>
      <c r="P51" s="90">
        <f t="shared" si="13"/>
        <v>3228</v>
      </c>
      <c r="Q51" s="169">
        <f>P51/O51</f>
        <v>1</v>
      </c>
    </row>
    <row r="52" ht="11.25">
      <c r="Q52" s="168"/>
    </row>
    <row r="53" spans="1:17" ht="11.25">
      <c r="A53" s="89" t="s">
        <v>219</v>
      </c>
      <c r="B53" s="90">
        <f aca="true" t="shared" si="14" ref="B53:G53">B23+B27+B30+B32</f>
        <v>130718</v>
      </c>
      <c r="C53" s="90">
        <f t="shared" si="14"/>
        <v>130718</v>
      </c>
      <c r="D53" s="90">
        <f t="shared" si="14"/>
        <v>128718</v>
      </c>
      <c r="E53" s="165">
        <f t="shared" si="14"/>
        <v>128718</v>
      </c>
      <c r="F53" s="165">
        <f t="shared" si="14"/>
        <v>128406</v>
      </c>
      <c r="G53" s="90">
        <f t="shared" si="14"/>
        <v>126285</v>
      </c>
      <c r="H53" s="169">
        <f>G53/F53</f>
        <v>0.9834820802766225</v>
      </c>
      <c r="I53" s="95" t="s">
        <v>61</v>
      </c>
      <c r="J53" s="89"/>
      <c r="K53" s="90">
        <f aca="true" t="shared" si="15" ref="K53:P53">K24+K31+K51</f>
        <v>130718</v>
      </c>
      <c r="L53" s="90">
        <f t="shared" si="15"/>
        <v>130718</v>
      </c>
      <c r="M53" s="90">
        <f t="shared" si="15"/>
        <v>128718</v>
      </c>
      <c r="N53" s="165">
        <f t="shared" si="15"/>
        <v>128718</v>
      </c>
      <c r="O53" s="165">
        <f t="shared" si="15"/>
        <v>128406</v>
      </c>
      <c r="P53" s="90">
        <f t="shared" si="15"/>
        <v>126285</v>
      </c>
      <c r="Q53" s="169">
        <f>P53/O53</f>
        <v>0.9834820802766225</v>
      </c>
    </row>
    <row r="54" ht="11.25">
      <c r="Q54" s="168"/>
    </row>
  </sheetData>
  <mergeCells count="1">
    <mergeCell ref="I1:J1"/>
  </mergeCells>
  <printOptions/>
  <pageMargins left="0.32" right="0.16" top="1" bottom="1" header="0.5" footer="0.5"/>
  <pageSetup horizontalDpi="300" verticalDpi="300" orientation="landscape" paperSize="9" scale="86" r:id="rId1"/>
  <headerFooter alignWithMargins="0">
    <oddHeader>&amp;C&amp;"Arial,Félkövér"&amp;12 801214 Általános iskolai nevelés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B31">
      <selection activeCell="N47" sqref="N47"/>
    </sheetView>
  </sheetViews>
  <sheetFormatPr defaultColWidth="9.140625" defaultRowHeight="12.75"/>
  <cols>
    <col min="1" max="1" width="20.7109375" style="88" customWidth="1"/>
    <col min="2" max="2" width="7.7109375" style="92" bestFit="1" customWidth="1"/>
    <col min="3" max="3" width="6.28125" style="92" bestFit="1" customWidth="1"/>
    <col min="4" max="6" width="8.00390625" style="92" customWidth="1"/>
    <col min="7" max="8" width="9.00390625" style="88" customWidth="1"/>
    <col min="9" max="9" width="9.140625" style="91" customWidth="1"/>
    <col min="10" max="10" width="10.8515625" style="88" customWidth="1"/>
    <col min="11" max="11" width="7.7109375" style="92" bestFit="1" customWidth="1"/>
    <col min="12" max="12" width="6.28125" style="88" bestFit="1" customWidth="1"/>
    <col min="13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86" t="s">
        <v>645</v>
      </c>
    </row>
    <row r="2" spans="1:17" ht="11.25">
      <c r="A2" s="88" t="s">
        <v>193</v>
      </c>
      <c r="B2" s="92">
        <v>10815</v>
      </c>
      <c r="C2" s="92">
        <v>10815</v>
      </c>
      <c r="D2" s="92">
        <v>10815</v>
      </c>
      <c r="E2" s="92">
        <v>10815</v>
      </c>
      <c r="F2" s="92">
        <v>10815</v>
      </c>
      <c r="G2" s="88">
        <v>10815</v>
      </c>
      <c r="H2" s="168">
        <f>G2/F2</f>
        <v>1</v>
      </c>
      <c r="I2" s="91" t="s">
        <v>78</v>
      </c>
      <c r="K2" s="92">
        <v>13630</v>
      </c>
      <c r="L2" s="92">
        <v>13630</v>
      </c>
      <c r="M2" s="92">
        <v>6995</v>
      </c>
      <c r="N2" s="92">
        <v>6995</v>
      </c>
      <c r="O2" s="92">
        <v>6995</v>
      </c>
      <c r="P2" s="88">
        <v>6880</v>
      </c>
      <c r="Q2" s="168">
        <f>P2/O2</f>
        <v>0.9835596854896355</v>
      </c>
    </row>
    <row r="3" spans="1:17" ht="11.25">
      <c r="A3" s="88" t="s">
        <v>194</v>
      </c>
      <c r="B3" s="92">
        <v>118</v>
      </c>
      <c r="C3" s="92">
        <v>59</v>
      </c>
      <c r="D3" s="92">
        <v>59</v>
      </c>
      <c r="E3" s="92">
        <v>59</v>
      </c>
      <c r="F3" s="92">
        <v>59</v>
      </c>
      <c r="G3" s="88">
        <v>59</v>
      </c>
      <c r="H3" s="168">
        <f>G3/F3</f>
        <v>1</v>
      </c>
      <c r="I3" s="91" t="s">
        <v>125</v>
      </c>
      <c r="K3" s="92">
        <v>427</v>
      </c>
      <c r="L3" s="92">
        <v>427</v>
      </c>
      <c r="M3" s="92">
        <v>427</v>
      </c>
      <c r="N3" s="92">
        <v>427</v>
      </c>
      <c r="O3" s="92">
        <v>465</v>
      </c>
      <c r="P3" s="88">
        <v>465</v>
      </c>
      <c r="Q3" s="168">
        <f aca="true" t="shared" si="0" ref="Q3:Q27">P3/O3</f>
        <v>1</v>
      </c>
    </row>
    <row r="4" spans="1:17" ht="11.25">
      <c r="A4" s="99" t="s">
        <v>214</v>
      </c>
      <c r="B4" s="94">
        <f aca="true" t="shared" si="1" ref="B4:G4">SUM(B2:B3)</f>
        <v>10933</v>
      </c>
      <c r="C4" s="94">
        <f t="shared" si="1"/>
        <v>10874</v>
      </c>
      <c r="D4" s="94">
        <f t="shared" si="1"/>
        <v>10874</v>
      </c>
      <c r="E4" s="94">
        <f t="shared" si="1"/>
        <v>10874</v>
      </c>
      <c r="F4" s="94">
        <f t="shared" si="1"/>
        <v>10874</v>
      </c>
      <c r="G4" s="94">
        <f t="shared" si="1"/>
        <v>10874</v>
      </c>
      <c r="H4" s="170">
        <f>G4/F4</f>
        <v>1</v>
      </c>
      <c r="I4" s="91" t="s">
        <v>80</v>
      </c>
      <c r="L4" s="92"/>
      <c r="M4" s="92"/>
      <c r="N4" s="92"/>
      <c r="O4" s="92">
        <v>190</v>
      </c>
      <c r="P4" s="88">
        <v>190</v>
      </c>
      <c r="Q4" s="168">
        <f t="shared" si="0"/>
        <v>1</v>
      </c>
    </row>
    <row r="5" spans="8:17" ht="11.25">
      <c r="H5" s="168"/>
      <c r="I5" s="91" t="s">
        <v>228</v>
      </c>
      <c r="K5" s="92">
        <v>956</v>
      </c>
      <c r="L5" s="92">
        <v>956</v>
      </c>
      <c r="M5" s="92">
        <v>956</v>
      </c>
      <c r="N5" s="92">
        <v>956</v>
      </c>
      <c r="O5" s="92">
        <v>640</v>
      </c>
      <c r="P5" s="88">
        <v>640</v>
      </c>
      <c r="Q5" s="168">
        <f t="shared" si="0"/>
        <v>1</v>
      </c>
    </row>
    <row r="6" spans="1:17" ht="11.25">
      <c r="A6" s="88" t="s">
        <v>213</v>
      </c>
      <c r="B6" s="92">
        <v>11</v>
      </c>
      <c r="C6" s="92">
        <v>11</v>
      </c>
      <c r="D6" s="92">
        <v>11</v>
      </c>
      <c r="E6" s="92">
        <v>11</v>
      </c>
      <c r="F6" s="92">
        <v>11</v>
      </c>
      <c r="G6" s="88">
        <v>11</v>
      </c>
      <c r="H6" s="168">
        <f>G6/F6</f>
        <v>1</v>
      </c>
      <c r="I6" s="91" t="s">
        <v>229</v>
      </c>
      <c r="L6" s="92"/>
      <c r="M6" s="92"/>
      <c r="N6" s="92"/>
      <c r="O6" s="92"/>
      <c r="Q6" s="168"/>
    </row>
    <row r="7" spans="1:17" ht="11.25">
      <c r="A7" s="88" t="s">
        <v>212</v>
      </c>
      <c r="B7" s="92">
        <v>82</v>
      </c>
      <c r="C7" s="92">
        <v>82</v>
      </c>
      <c r="D7" s="92">
        <v>82</v>
      </c>
      <c r="E7" s="92">
        <v>82</v>
      </c>
      <c r="F7" s="92">
        <v>82</v>
      </c>
      <c r="G7" s="88">
        <v>82</v>
      </c>
      <c r="H7" s="168">
        <f>G7/F7</f>
        <v>1</v>
      </c>
      <c r="I7" s="91" t="s">
        <v>82</v>
      </c>
      <c r="K7" s="92">
        <v>567</v>
      </c>
      <c r="L7" s="92">
        <v>567</v>
      </c>
      <c r="M7" s="92">
        <v>567</v>
      </c>
      <c r="N7" s="92">
        <v>567</v>
      </c>
      <c r="O7" s="92"/>
      <c r="Q7" s="168"/>
    </row>
    <row r="8" spans="1:17" ht="11.25">
      <c r="A8" s="99" t="s">
        <v>529</v>
      </c>
      <c r="B8" s="94">
        <f aca="true" t="shared" si="2" ref="B8:G8">SUM(B6:B7)</f>
        <v>93</v>
      </c>
      <c r="C8" s="94">
        <f t="shared" si="2"/>
        <v>93</v>
      </c>
      <c r="D8" s="94">
        <f t="shared" si="2"/>
        <v>93</v>
      </c>
      <c r="E8" s="94">
        <f t="shared" si="2"/>
        <v>93</v>
      </c>
      <c r="F8" s="94">
        <f t="shared" si="2"/>
        <v>93</v>
      </c>
      <c r="G8" s="94">
        <f t="shared" si="2"/>
        <v>93</v>
      </c>
      <c r="H8" s="170">
        <f>G8/F8</f>
        <v>1</v>
      </c>
      <c r="I8" s="91" t="s">
        <v>131</v>
      </c>
      <c r="L8" s="92"/>
      <c r="M8" s="92"/>
      <c r="N8" s="92"/>
      <c r="O8" s="92"/>
      <c r="Q8" s="168"/>
    </row>
    <row r="9" spans="8:17" ht="11.25">
      <c r="H9" s="168"/>
      <c r="I9" s="91" t="s">
        <v>85</v>
      </c>
      <c r="K9" s="92">
        <v>82</v>
      </c>
      <c r="L9" s="92">
        <v>82</v>
      </c>
      <c r="M9" s="92">
        <v>282</v>
      </c>
      <c r="N9" s="92">
        <v>282</v>
      </c>
      <c r="O9" s="92">
        <v>196</v>
      </c>
      <c r="P9" s="88">
        <v>196</v>
      </c>
      <c r="Q9" s="168">
        <f t="shared" si="0"/>
        <v>1</v>
      </c>
    </row>
    <row r="10" spans="1:17" ht="11.25">
      <c r="A10" s="89" t="s">
        <v>215</v>
      </c>
      <c r="B10" s="90">
        <f aca="true" t="shared" si="3" ref="B10:G10">B4+B8</f>
        <v>11026</v>
      </c>
      <c r="C10" s="90">
        <f t="shared" si="3"/>
        <v>10967</v>
      </c>
      <c r="D10" s="90">
        <f t="shared" si="3"/>
        <v>10967</v>
      </c>
      <c r="E10" s="90">
        <f t="shared" si="3"/>
        <v>10967</v>
      </c>
      <c r="F10" s="90">
        <f t="shared" si="3"/>
        <v>10967</v>
      </c>
      <c r="G10" s="90">
        <f t="shared" si="3"/>
        <v>10967</v>
      </c>
      <c r="H10" s="169">
        <f>G10/F10</f>
        <v>1</v>
      </c>
      <c r="I10" s="91" t="s">
        <v>127</v>
      </c>
      <c r="K10" s="92">
        <v>598</v>
      </c>
      <c r="L10" s="92">
        <v>598</v>
      </c>
      <c r="M10" s="92">
        <v>598</v>
      </c>
      <c r="N10" s="92">
        <v>598</v>
      </c>
      <c r="O10" s="92">
        <v>211</v>
      </c>
      <c r="P10" s="88">
        <v>211</v>
      </c>
      <c r="Q10" s="168">
        <f t="shared" si="0"/>
        <v>1</v>
      </c>
    </row>
    <row r="11" spans="8:17" ht="11.25">
      <c r="H11" s="168"/>
      <c r="I11" s="91" t="s">
        <v>86</v>
      </c>
      <c r="K11" s="92">
        <v>397</v>
      </c>
      <c r="L11" s="92">
        <v>397</v>
      </c>
      <c r="M11" s="92">
        <v>397</v>
      </c>
      <c r="N11" s="92">
        <v>397</v>
      </c>
      <c r="O11" s="92">
        <v>397</v>
      </c>
      <c r="P11" s="88">
        <v>390</v>
      </c>
      <c r="Q11" s="168">
        <f t="shared" si="0"/>
        <v>0.982367758186398</v>
      </c>
    </row>
    <row r="12" spans="1:17" ht="11.25">
      <c r="A12" s="88" t="s">
        <v>109</v>
      </c>
      <c r="B12" s="92">
        <v>1371</v>
      </c>
      <c r="C12" s="92">
        <v>1371</v>
      </c>
      <c r="D12" s="92">
        <v>1371</v>
      </c>
      <c r="E12" s="92">
        <v>1371</v>
      </c>
      <c r="F12" s="92">
        <v>1291</v>
      </c>
      <c r="G12" s="88">
        <v>1291</v>
      </c>
      <c r="H12" s="168">
        <f>G12/F12</f>
        <v>1</v>
      </c>
      <c r="I12" s="91" t="s">
        <v>13</v>
      </c>
      <c r="K12" s="92">
        <v>194</v>
      </c>
      <c r="L12" s="92">
        <v>194</v>
      </c>
      <c r="M12" s="92">
        <v>194</v>
      </c>
      <c r="N12" s="92">
        <v>194</v>
      </c>
      <c r="O12" s="92">
        <v>167</v>
      </c>
      <c r="P12" s="88">
        <v>152</v>
      </c>
      <c r="Q12" s="168">
        <f t="shared" si="0"/>
        <v>0.9101796407185628</v>
      </c>
    </row>
    <row r="13" spans="1:17" ht="11.25">
      <c r="A13" s="89" t="s">
        <v>130</v>
      </c>
      <c r="B13" s="90">
        <f aca="true" t="shared" si="4" ref="B13:G13">SUM(B12)</f>
        <v>1371</v>
      </c>
      <c r="C13" s="90">
        <f t="shared" si="4"/>
        <v>1371</v>
      </c>
      <c r="D13" s="90">
        <f t="shared" si="4"/>
        <v>1371</v>
      </c>
      <c r="E13" s="90">
        <f t="shared" si="4"/>
        <v>1371</v>
      </c>
      <c r="F13" s="90">
        <f t="shared" si="4"/>
        <v>1291</v>
      </c>
      <c r="G13" s="90">
        <f t="shared" si="4"/>
        <v>1291</v>
      </c>
      <c r="H13" s="169">
        <f>G13/F13</f>
        <v>1</v>
      </c>
      <c r="I13" s="91" t="s">
        <v>132</v>
      </c>
      <c r="L13" s="92"/>
      <c r="M13" s="92">
        <v>3828</v>
      </c>
      <c r="N13" s="92">
        <v>3828</v>
      </c>
      <c r="O13" s="92">
        <v>4185</v>
      </c>
      <c r="P13" s="88">
        <v>4185</v>
      </c>
      <c r="Q13" s="168">
        <f t="shared" si="0"/>
        <v>1</v>
      </c>
    </row>
    <row r="14" spans="8:17" ht="11.25">
      <c r="H14" s="168"/>
      <c r="I14" s="91" t="s">
        <v>133</v>
      </c>
      <c r="L14" s="92"/>
      <c r="M14" s="92">
        <v>600</v>
      </c>
      <c r="N14" s="92">
        <v>600</v>
      </c>
      <c r="O14" s="92">
        <v>600</v>
      </c>
      <c r="P14" s="88">
        <v>569</v>
      </c>
      <c r="Q14" s="168">
        <f t="shared" si="0"/>
        <v>0.9483333333333334</v>
      </c>
    </row>
    <row r="15" spans="1:17" ht="11.25">
      <c r="A15" s="89" t="s">
        <v>104</v>
      </c>
      <c r="B15" s="90"/>
      <c r="C15" s="90"/>
      <c r="D15" s="90">
        <v>141</v>
      </c>
      <c r="E15" s="90">
        <v>141</v>
      </c>
      <c r="F15" s="90">
        <v>141</v>
      </c>
      <c r="G15" s="90">
        <v>141</v>
      </c>
      <c r="H15" s="169">
        <f>G15/F15</f>
        <v>1</v>
      </c>
      <c r="I15" s="91" t="s">
        <v>230</v>
      </c>
      <c r="L15" s="92"/>
      <c r="M15" s="92"/>
      <c r="N15" s="92"/>
      <c r="O15" s="92"/>
      <c r="Q15" s="168"/>
    </row>
    <row r="16" spans="8:17" ht="11.25">
      <c r="H16" s="168"/>
      <c r="I16" s="91" t="s">
        <v>134</v>
      </c>
      <c r="L16" s="92"/>
      <c r="M16" s="92">
        <v>250</v>
      </c>
      <c r="N16" s="92">
        <v>250</v>
      </c>
      <c r="O16" s="92">
        <v>250</v>
      </c>
      <c r="P16" s="88">
        <v>187</v>
      </c>
      <c r="Q16" s="168">
        <f t="shared" si="0"/>
        <v>0.748</v>
      </c>
    </row>
    <row r="17" spans="1:17" ht="11.25">
      <c r="A17" s="89" t="s">
        <v>220</v>
      </c>
      <c r="B17" s="90">
        <f aca="true" t="shared" si="5" ref="B17:G17">K61-B10-B13-B15</f>
        <v>11903</v>
      </c>
      <c r="C17" s="90">
        <f t="shared" si="5"/>
        <v>11962</v>
      </c>
      <c r="D17" s="90">
        <f t="shared" si="5"/>
        <v>11962</v>
      </c>
      <c r="E17" s="90">
        <f t="shared" si="5"/>
        <v>12281</v>
      </c>
      <c r="F17" s="90">
        <f t="shared" si="5"/>
        <v>12461</v>
      </c>
      <c r="G17" s="90">
        <f t="shared" si="5"/>
        <v>11668</v>
      </c>
      <c r="H17" s="169">
        <f>G17/F17</f>
        <v>0.9363614477168767</v>
      </c>
      <c r="I17" s="93" t="s">
        <v>525</v>
      </c>
      <c r="J17" s="99"/>
      <c r="K17" s="94">
        <f aca="true" t="shared" si="6" ref="K17:P17">SUM(K2:K16)</f>
        <v>16851</v>
      </c>
      <c r="L17" s="94">
        <f t="shared" si="6"/>
        <v>16851</v>
      </c>
      <c r="M17" s="94">
        <f t="shared" si="6"/>
        <v>15094</v>
      </c>
      <c r="N17" s="94">
        <f t="shared" si="6"/>
        <v>15094</v>
      </c>
      <c r="O17" s="94">
        <f t="shared" si="6"/>
        <v>14296</v>
      </c>
      <c r="P17" s="94">
        <f t="shared" si="6"/>
        <v>14065</v>
      </c>
      <c r="Q17" s="170">
        <f t="shared" si="0"/>
        <v>0.9838416340235031</v>
      </c>
    </row>
    <row r="18" spans="8:17" ht="11.25">
      <c r="H18" s="168"/>
      <c r="Q18" s="168"/>
    </row>
    <row r="19" spans="8:17" ht="11.25">
      <c r="H19" s="168"/>
      <c r="I19" s="91" t="s">
        <v>87</v>
      </c>
      <c r="O19" s="88">
        <v>184</v>
      </c>
      <c r="P19" s="88">
        <v>184</v>
      </c>
      <c r="Q19" s="168">
        <f t="shared" si="0"/>
        <v>1</v>
      </c>
    </row>
    <row r="20" spans="8:17" ht="11.25">
      <c r="H20" s="168"/>
      <c r="I20" s="91" t="s">
        <v>135</v>
      </c>
      <c r="M20" s="88">
        <v>1757</v>
      </c>
      <c r="N20" s="88">
        <v>1757</v>
      </c>
      <c r="O20" s="88">
        <v>2371</v>
      </c>
      <c r="P20" s="88">
        <v>2371</v>
      </c>
      <c r="Q20" s="168">
        <f t="shared" si="0"/>
        <v>1</v>
      </c>
    </row>
    <row r="21" spans="8:17" ht="11.25">
      <c r="H21" s="168"/>
      <c r="I21" s="93" t="s">
        <v>88</v>
      </c>
      <c r="J21" s="99"/>
      <c r="K21" s="94">
        <f aca="true" t="shared" si="7" ref="K21:P21">SUM(K19:K20)</f>
        <v>0</v>
      </c>
      <c r="L21" s="94">
        <f t="shared" si="7"/>
        <v>0</v>
      </c>
      <c r="M21" s="94">
        <f t="shared" si="7"/>
        <v>1757</v>
      </c>
      <c r="N21" s="94">
        <f t="shared" si="7"/>
        <v>1757</v>
      </c>
      <c r="O21" s="94">
        <f t="shared" si="7"/>
        <v>2555</v>
      </c>
      <c r="P21" s="94">
        <f t="shared" si="7"/>
        <v>2555</v>
      </c>
      <c r="Q21" s="170">
        <f t="shared" si="0"/>
        <v>1</v>
      </c>
    </row>
    <row r="22" spans="8:17" ht="11.25">
      <c r="H22" s="168"/>
      <c r="Q22" s="168"/>
    </row>
    <row r="23" spans="8:17" ht="11.25">
      <c r="H23" s="168"/>
      <c r="I23" s="95" t="s">
        <v>507</v>
      </c>
      <c r="J23" s="89"/>
      <c r="K23" s="90">
        <f aca="true" t="shared" si="8" ref="K23:P23">K17+K21</f>
        <v>16851</v>
      </c>
      <c r="L23" s="90">
        <f t="shared" si="8"/>
        <v>16851</v>
      </c>
      <c r="M23" s="90">
        <f t="shared" si="8"/>
        <v>16851</v>
      </c>
      <c r="N23" s="90">
        <f t="shared" si="8"/>
        <v>16851</v>
      </c>
      <c r="O23" s="90">
        <f t="shared" si="8"/>
        <v>16851</v>
      </c>
      <c r="P23" s="90">
        <f t="shared" si="8"/>
        <v>16620</v>
      </c>
      <c r="Q23" s="169">
        <f t="shared" si="0"/>
        <v>0.9862916147409649</v>
      </c>
    </row>
    <row r="24" spans="8:17" ht="11.25">
      <c r="H24" s="168"/>
      <c r="Q24" s="168"/>
    </row>
    <row r="25" spans="8:17" ht="11.25">
      <c r="H25" s="168"/>
      <c r="I25" s="91" t="s">
        <v>23</v>
      </c>
      <c r="K25" s="92">
        <v>4354</v>
      </c>
      <c r="L25" s="88">
        <v>4354</v>
      </c>
      <c r="M25" s="88">
        <v>4354</v>
      </c>
      <c r="N25" s="88">
        <v>4354</v>
      </c>
      <c r="O25" s="88">
        <v>4354</v>
      </c>
      <c r="P25" s="88">
        <v>4511</v>
      </c>
      <c r="Q25" s="168">
        <f t="shared" si="0"/>
        <v>1.0360587965089574</v>
      </c>
    </row>
    <row r="26" spans="8:17" ht="11.25">
      <c r="H26" s="168"/>
      <c r="I26" s="91" t="s">
        <v>89</v>
      </c>
      <c r="K26" s="92">
        <v>450</v>
      </c>
      <c r="L26" s="88">
        <v>450</v>
      </c>
      <c r="M26" s="88">
        <v>450</v>
      </c>
      <c r="N26" s="88">
        <v>450</v>
      </c>
      <c r="O26" s="88">
        <v>450</v>
      </c>
      <c r="P26" s="88">
        <v>467</v>
      </c>
      <c r="Q26" s="168">
        <f t="shared" si="0"/>
        <v>1.0377777777777777</v>
      </c>
    </row>
    <row r="27" spans="8:17" ht="11.25">
      <c r="H27" s="168"/>
      <c r="I27" s="91" t="s">
        <v>25</v>
      </c>
      <c r="K27" s="92">
        <v>257</v>
      </c>
      <c r="L27" s="88">
        <v>257</v>
      </c>
      <c r="M27" s="88">
        <v>257</v>
      </c>
      <c r="N27" s="88">
        <v>257</v>
      </c>
      <c r="O27" s="88">
        <v>257</v>
      </c>
      <c r="P27" s="88">
        <v>125</v>
      </c>
      <c r="Q27" s="168">
        <f t="shared" si="0"/>
        <v>0.48638132295719844</v>
      </c>
    </row>
    <row r="28" spans="8:17" ht="11.25">
      <c r="H28" s="168"/>
      <c r="I28" s="91" t="s">
        <v>27</v>
      </c>
      <c r="P28" s="88">
        <v>2</v>
      </c>
      <c r="Q28" s="168"/>
    </row>
    <row r="29" spans="8:17" ht="11.25">
      <c r="H29" s="168"/>
      <c r="I29" s="95" t="s">
        <v>28</v>
      </c>
      <c r="J29" s="89"/>
      <c r="K29" s="90">
        <f>SUM(K25:K27)</f>
        <v>5061</v>
      </c>
      <c r="L29" s="90">
        <f>SUM(L25:L27)</f>
        <v>5061</v>
      </c>
      <c r="M29" s="90">
        <f>SUM(M25:M27)</f>
        <v>5061</v>
      </c>
      <c r="N29" s="90">
        <f>SUM(N25:N27)</f>
        <v>5061</v>
      </c>
      <c r="O29" s="90">
        <f>SUM(O25:O28)</f>
        <v>5061</v>
      </c>
      <c r="P29" s="90">
        <f>SUM(P25:P28)</f>
        <v>5105</v>
      </c>
      <c r="Q29" s="169">
        <f>P29/O29</f>
        <v>1.0086939340051373</v>
      </c>
    </row>
    <row r="30" spans="8:17" ht="11.25">
      <c r="H30" s="168"/>
      <c r="Q30" s="168"/>
    </row>
    <row r="31" spans="8:17" ht="11.25">
      <c r="H31" s="168"/>
      <c r="I31" s="91" t="s">
        <v>30</v>
      </c>
      <c r="K31" s="92">
        <v>65</v>
      </c>
      <c r="L31" s="92">
        <v>65</v>
      </c>
      <c r="M31" s="92">
        <v>65</v>
      </c>
      <c r="N31" s="92">
        <v>65</v>
      </c>
      <c r="O31" s="92">
        <v>103</v>
      </c>
      <c r="P31" s="88">
        <v>103</v>
      </c>
      <c r="Q31" s="168">
        <f aca="true" t="shared" si="9" ref="Q31:Q39">P31/O31</f>
        <v>1</v>
      </c>
    </row>
    <row r="32" spans="8:17" ht="11.25">
      <c r="H32" s="168"/>
      <c r="I32" s="91" t="s">
        <v>31</v>
      </c>
      <c r="K32" s="92">
        <v>114</v>
      </c>
      <c r="L32" s="92">
        <v>114</v>
      </c>
      <c r="M32" s="92">
        <v>114</v>
      </c>
      <c r="N32" s="92">
        <v>114</v>
      </c>
      <c r="O32" s="92">
        <v>49</v>
      </c>
      <c r="P32" s="88">
        <v>49</v>
      </c>
      <c r="Q32" s="168">
        <f t="shared" si="9"/>
        <v>1</v>
      </c>
    </row>
    <row r="33" spans="8:17" ht="11.25">
      <c r="H33" s="168"/>
      <c r="I33" s="91" t="s">
        <v>32</v>
      </c>
      <c r="K33" s="92">
        <v>104</v>
      </c>
      <c r="L33" s="92">
        <v>104</v>
      </c>
      <c r="M33" s="92">
        <v>104</v>
      </c>
      <c r="N33" s="92">
        <v>104</v>
      </c>
      <c r="O33" s="92">
        <v>110</v>
      </c>
      <c r="P33" s="88">
        <v>110</v>
      </c>
      <c r="Q33" s="168">
        <f t="shared" si="9"/>
        <v>1</v>
      </c>
    </row>
    <row r="34" spans="8:17" ht="11.25">
      <c r="H34" s="168"/>
      <c r="I34" s="91" t="s">
        <v>137</v>
      </c>
      <c r="K34" s="92">
        <v>2</v>
      </c>
      <c r="L34" s="92">
        <v>2</v>
      </c>
      <c r="M34" s="92">
        <v>2</v>
      </c>
      <c r="N34" s="92">
        <v>2</v>
      </c>
      <c r="O34" s="92"/>
      <c r="Q34" s="168"/>
    </row>
    <row r="35" spans="8:17" ht="11.25">
      <c r="H35" s="168"/>
      <c r="I35" s="91" t="s">
        <v>129</v>
      </c>
      <c r="K35" s="92">
        <v>34</v>
      </c>
      <c r="L35" s="92">
        <v>34</v>
      </c>
      <c r="M35" s="92">
        <v>34</v>
      </c>
      <c r="N35" s="92">
        <v>34</v>
      </c>
      <c r="O35" s="92"/>
      <c r="Q35" s="168"/>
    </row>
    <row r="36" spans="8:17" ht="11.25">
      <c r="H36" s="168"/>
      <c r="I36" s="91" t="s">
        <v>35</v>
      </c>
      <c r="K36" s="92">
        <v>145</v>
      </c>
      <c r="L36" s="92">
        <v>145</v>
      </c>
      <c r="M36" s="92">
        <v>145</v>
      </c>
      <c r="N36" s="92">
        <v>145</v>
      </c>
      <c r="O36" s="92">
        <v>189</v>
      </c>
      <c r="P36" s="88">
        <v>189</v>
      </c>
      <c r="Q36" s="168">
        <f t="shared" si="9"/>
        <v>1</v>
      </c>
    </row>
    <row r="37" spans="8:17" ht="11.25">
      <c r="H37" s="168"/>
      <c r="I37" s="91" t="s">
        <v>90</v>
      </c>
      <c r="K37" s="92">
        <v>70</v>
      </c>
      <c r="L37" s="92">
        <v>70</v>
      </c>
      <c r="M37" s="92">
        <v>70</v>
      </c>
      <c r="N37" s="92">
        <v>70</v>
      </c>
      <c r="O37" s="92">
        <v>70</v>
      </c>
      <c r="P37" s="88">
        <v>70</v>
      </c>
      <c r="Q37" s="168">
        <f t="shared" si="9"/>
        <v>1</v>
      </c>
    </row>
    <row r="38" spans="8:17" ht="11.25">
      <c r="H38" s="168"/>
      <c r="I38" s="91" t="s">
        <v>36</v>
      </c>
      <c r="K38" s="92">
        <v>25</v>
      </c>
      <c r="L38" s="92">
        <v>25</v>
      </c>
      <c r="M38" s="92">
        <v>25</v>
      </c>
      <c r="N38" s="92">
        <v>25</v>
      </c>
      <c r="O38" s="92">
        <v>66</v>
      </c>
      <c r="P38" s="88">
        <v>66</v>
      </c>
      <c r="Q38" s="168">
        <f t="shared" si="9"/>
        <v>1</v>
      </c>
    </row>
    <row r="39" spans="8:17" ht="11.25">
      <c r="H39" s="168"/>
      <c r="I39" s="93" t="s">
        <v>504</v>
      </c>
      <c r="K39" s="94">
        <f aca="true" t="shared" si="10" ref="K39:P39">SUM(K31:K38)</f>
        <v>559</v>
      </c>
      <c r="L39" s="94">
        <f t="shared" si="10"/>
        <v>559</v>
      </c>
      <c r="M39" s="94">
        <f t="shared" si="10"/>
        <v>559</v>
      </c>
      <c r="N39" s="94">
        <f t="shared" si="10"/>
        <v>559</v>
      </c>
      <c r="O39" s="94">
        <f t="shared" si="10"/>
        <v>587</v>
      </c>
      <c r="P39" s="94">
        <f t="shared" si="10"/>
        <v>587</v>
      </c>
      <c r="Q39" s="170">
        <f t="shared" si="9"/>
        <v>1</v>
      </c>
    </row>
    <row r="40" spans="8:17" ht="11.25">
      <c r="H40" s="168"/>
      <c r="Q40" s="168"/>
    </row>
    <row r="41" spans="8:17" ht="11.25">
      <c r="H41" s="168"/>
      <c r="I41" s="91" t="s">
        <v>37</v>
      </c>
      <c r="K41" s="92">
        <v>223</v>
      </c>
      <c r="L41" s="92">
        <v>223</v>
      </c>
      <c r="M41" s="92">
        <v>223</v>
      </c>
      <c r="N41" s="92">
        <v>223</v>
      </c>
      <c r="O41" s="92">
        <v>224</v>
      </c>
      <c r="P41" s="88">
        <v>224</v>
      </c>
      <c r="Q41" s="168">
        <f aca="true" t="shared" si="11" ref="Q41:Q49">P41/O41</f>
        <v>1</v>
      </c>
    </row>
    <row r="42" spans="8:17" ht="11.25">
      <c r="H42" s="168"/>
      <c r="I42" s="91" t="s">
        <v>41</v>
      </c>
      <c r="K42" s="92">
        <v>26</v>
      </c>
      <c r="L42" s="92">
        <v>26</v>
      </c>
      <c r="M42" s="92">
        <v>26</v>
      </c>
      <c r="N42" s="92">
        <v>26</v>
      </c>
      <c r="O42" s="92">
        <v>37</v>
      </c>
      <c r="P42" s="88">
        <v>37</v>
      </c>
      <c r="Q42" s="168">
        <f t="shared" si="11"/>
        <v>1</v>
      </c>
    </row>
    <row r="43" spans="8:17" ht="11.25">
      <c r="H43" s="168"/>
      <c r="I43" s="91" t="s">
        <v>42</v>
      </c>
      <c r="K43" s="92">
        <v>364</v>
      </c>
      <c r="L43" s="92">
        <v>364</v>
      </c>
      <c r="M43" s="92">
        <v>364</v>
      </c>
      <c r="N43" s="92">
        <v>364</v>
      </c>
      <c r="O43" s="92">
        <v>310</v>
      </c>
      <c r="P43" s="88">
        <v>282</v>
      </c>
      <c r="Q43" s="168">
        <f t="shared" si="11"/>
        <v>0.9096774193548387</v>
      </c>
    </row>
    <row r="44" spans="8:17" ht="11.25">
      <c r="H44" s="168"/>
      <c r="I44" s="91" t="s">
        <v>43</v>
      </c>
      <c r="K44" s="92">
        <v>121</v>
      </c>
      <c r="L44" s="92">
        <v>121</v>
      </c>
      <c r="M44" s="92">
        <v>121</v>
      </c>
      <c r="N44" s="92">
        <v>121</v>
      </c>
      <c r="O44" s="92">
        <v>129</v>
      </c>
      <c r="P44" s="88">
        <v>129</v>
      </c>
      <c r="Q44" s="168">
        <f t="shared" si="11"/>
        <v>1</v>
      </c>
    </row>
    <row r="45" spans="8:17" ht="11.25">
      <c r="H45" s="168"/>
      <c r="I45" s="91" t="s">
        <v>44</v>
      </c>
      <c r="K45" s="92">
        <v>23</v>
      </c>
      <c r="L45" s="92">
        <v>23</v>
      </c>
      <c r="M45" s="92">
        <v>23</v>
      </c>
      <c r="N45" s="92">
        <v>23</v>
      </c>
      <c r="O45" s="92">
        <v>36</v>
      </c>
      <c r="P45" s="88">
        <v>36</v>
      </c>
      <c r="Q45" s="168">
        <f t="shared" si="11"/>
        <v>1</v>
      </c>
    </row>
    <row r="46" spans="8:17" ht="11.25">
      <c r="H46" s="168"/>
      <c r="I46" s="91" t="s">
        <v>45</v>
      </c>
      <c r="K46" s="92">
        <v>180</v>
      </c>
      <c r="L46" s="92">
        <v>180</v>
      </c>
      <c r="M46" s="92">
        <v>321</v>
      </c>
      <c r="N46" s="126">
        <v>640</v>
      </c>
      <c r="O46" s="126">
        <v>665</v>
      </c>
      <c r="P46" s="88">
        <v>106</v>
      </c>
      <c r="Q46" s="168">
        <f t="shared" si="11"/>
        <v>0.1593984962406015</v>
      </c>
    </row>
    <row r="47" spans="8:17" ht="11.25">
      <c r="H47" s="168"/>
      <c r="I47" s="91" t="s">
        <v>46</v>
      </c>
      <c r="K47" s="92">
        <v>381</v>
      </c>
      <c r="L47" s="92">
        <v>381</v>
      </c>
      <c r="M47" s="92">
        <v>381</v>
      </c>
      <c r="N47" s="92">
        <v>381</v>
      </c>
      <c r="O47" s="92">
        <v>377</v>
      </c>
      <c r="P47" s="88">
        <v>377</v>
      </c>
      <c r="Q47" s="168">
        <f t="shared" si="11"/>
        <v>1</v>
      </c>
    </row>
    <row r="48" spans="8:17" ht="11.25">
      <c r="H48" s="168"/>
      <c r="I48" s="91" t="s">
        <v>47</v>
      </c>
      <c r="K48" s="92">
        <v>22</v>
      </c>
      <c r="L48" s="92">
        <v>22</v>
      </c>
      <c r="M48" s="92">
        <v>22</v>
      </c>
      <c r="N48" s="92">
        <v>22</v>
      </c>
      <c r="O48" s="92">
        <v>19</v>
      </c>
      <c r="P48" s="88">
        <v>19</v>
      </c>
      <c r="Q48" s="168">
        <f t="shared" si="11"/>
        <v>1</v>
      </c>
    </row>
    <row r="49" spans="8:17" ht="11.25">
      <c r="H49" s="168"/>
      <c r="I49" s="93" t="s">
        <v>505</v>
      </c>
      <c r="K49" s="94">
        <f aca="true" t="shared" si="12" ref="K49:P49">SUM(K41:K48)</f>
        <v>1340</v>
      </c>
      <c r="L49" s="94">
        <f t="shared" si="12"/>
        <v>1340</v>
      </c>
      <c r="M49" s="94">
        <f t="shared" si="12"/>
        <v>1481</v>
      </c>
      <c r="N49" s="94">
        <f t="shared" si="12"/>
        <v>1800</v>
      </c>
      <c r="O49" s="94">
        <f t="shared" si="12"/>
        <v>1797</v>
      </c>
      <c r="P49" s="94">
        <f t="shared" si="12"/>
        <v>1210</v>
      </c>
      <c r="Q49" s="170">
        <f t="shared" si="11"/>
        <v>0.6733444629938787</v>
      </c>
    </row>
    <row r="50" spans="8:17" ht="11.25">
      <c r="H50" s="168"/>
      <c r="Q50" s="168"/>
    </row>
    <row r="51" spans="8:17" ht="11.25">
      <c r="H51" s="168"/>
      <c r="I51" s="91" t="s">
        <v>75</v>
      </c>
      <c r="K51" s="92">
        <v>320</v>
      </c>
      <c r="L51" s="92">
        <v>320</v>
      </c>
      <c r="M51" s="92">
        <v>320</v>
      </c>
      <c r="N51" s="92">
        <v>320</v>
      </c>
      <c r="O51" s="92">
        <v>320</v>
      </c>
      <c r="P51" s="88">
        <v>301</v>
      </c>
      <c r="Q51" s="168">
        <f>P51/O51</f>
        <v>0.940625</v>
      </c>
    </row>
    <row r="52" spans="8:17" ht="11.25">
      <c r="H52" s="168"/>
      <c r="I52" s="91" t="s">
        <v>49</v>
      </c>
      <c r="K52" s="92">
        <v>24</v>
      </c>
      <c r="L52" s="92">
        <v>24</v>
      </c>
      <c r="M52" s="92">
        <v>24</v>
      </c>
      <c r="N52" s="92">
        <v>24</v>
      </c>
      <c r="O52" s="92">
        <v>22</v>
      </c>
      <c r="P52" s="88">
        <v>22</v>
      </c>
      <c r="Q52" s="168">
        <f>P52/O52</f>
        <v>1</v>
      </c>
    </row>
    <row r="53" spans="8:17" ht="11.25">
      <c r="H53" s="168"/>
      <c r="I53" s="91" t="s">
        <v>50</v>
      </c>
      <c r="K53" s="92">
        <v>27</v>
      </c>
      <c r="L53" s="92">
        <v>27</v>
      </c>
      <c r="M53" s="92">
        <v>27</v>
      </c>
      <c r="N53" s="92">
        <v>27</v>
      </c>
      <c r="O53" s="92">
        <v>43</v>
      </c>
      <c r="P53" s="88">
        <v>43</v>
      </c>
      <c r="Q53" s="168">
        <f>P53/O53</f>
        <v>1</v>
      </c>
    </row>
    <row r="54" spans="8:17" ht="11.25">
      <c r="H54" s="168"/>
      <c r="I54" s="93" t="s">
        <v>59</v>
      </c>
      <c r="K54" s="94">
        <f aca="true" t="shared" si="13" ref="K54:P54">SUM(K51:K53)</f>
        <v>371</v>
      </c>
      <c r="L54" s="94">
        <f t="shared" si="13"/>
        <v>371</v>
      </c>
      <c r="M54" s="94">
        <f t="shared" si="13"/>
        <v>371</v>
      </c>
      <c r="N54" s="94">
        <f t="shared" si="13"/>
        <v>371</v>
      </c>
      <c r="O54" s="94">
        <f t="shared" si="13"/>
        <v>385</v>
      </c>
      <c r="P54" s="94">
        <f t="shared" si="13"/>
        <v>366</v>
      </c>
      <c r="Q54" s="170">
        <f>P54/O54</f>
        <v>0.9506493506493506</v>
      </c>
    </row>
    <row r="55" spans="8:17" ht="11.25">
      <c r="H55" s="168"/>
      <c r="I55" s="93"/>
      <c r="Q55" s="168"/>
    </row>
    <row r="56" spans="8:17" ht="11.25">
      <c r="H56" s="168"/>
      <c r="I56" s="91" t="s">
        <v>101</v>
      </c>
      <c r="K56" s="92">
        <v>118</v>
      </c>
      <c r="L56" s="92">
        <v>118</v>
      </c>
      <c r="M56" s="92">
        <v>118</v>
      </c>
      <c r="N56" s="92">
        <v>118</v>
      </c>
      <c r="O56" s="92">
        <v>179</v>
      </c>
      <c r="P56" s="88">
        <v>179</v>
      </c>
      <c r="Q56" s="168">
        <f>P56/O56</f>
        <v>1</v>
      </c>
    </row>
    <row r="57" spans="8:17" ht="11.25">
      <c r="H57" s="168"/>
      <c r="I57" s="93" t="s">
        <v>58</v>
      </c>
      <c r="K57" s="94">
        <f aca="true" t="shared" si="14" ref="K57:P57">SUM(K56)</f>
        <v>118</v>
      </c>
      <c r="L57" s="94">
        <f t="shared" si="14"/>
        <v>118</v>
      </c>
      <c r="M57" s="94">
        <f t="shared" si="14"/>
        <v>118</v>
      </c>
      <c r="N57" s="94">
        <f t="shared" si="14"/>
        <v>118</v>
      </c>
      <c r="O57" s="94">
        <f t="shared" si="14"/>
        <v>179</v>
      </c>
      <c r="P57" s="94">
        <f t="shared" si="14"/>
        <v>179</v>
      </c>
      <c r="Q57" s="170">
        <f>P57/O57</f>
        <v>1</v>
      </c>
    </row>
    <row r="58" spans="8:17" ht="11.25">
      <c r="H58" s="168"/>
      <c r="Q58" s="168"/>
    </row>
    <row r="59" spans="9:17" ht="11.25">
      <c r="I59" s="95" t="s">
        <v>506</v>
      </c>
      <c r="K59" s="90">
        <f aca="true" t="shared" si="15" ref="K59:P59">K39+K49+K54+K57</f>
        <v>2388</v>
      </c>
      <c r="L59" s="90">
        <f t="shared" si="15"/>
        <v>2388</v>
      </c>
      <c r="M59" s="90">
        <f t="shared" si="15"/>
        <v>2529</v>
      </c>
      <c r="N59" s="90">
        <f t="shared" si="15"/>
        <v>2848</v>
      </c>
      <c r="O59" s="90">
        <f t="shared" si="15"/>
        <v>2948</v>
      </c>
      <c r="P59" s="90">
        <f t="shared" si="15"/>
        <v>2342</v>
      </c>
      <c r="Q59" s="169">
        <f>P59/O59</f>
        <v>0.7944369063772049</v>
      </c>
    </row>
    <row r="60" spans="8:17" ht="11.25">
      <c r="H60" s="168"/>
      <c r="Q60" s="168"/>
    </row>
    <row r="61" spans="1:17" ht="11.25">
      <c r="A61" s="89" t="s">
        <v>219</v>
      </c>
      <c r="B61" s="90">
        <f aca="true" t="shared" si="16" ref="B61:G61">B10+B13+B15+B17</f>
        <v>24300</v>
      </c>
      <c r="C61" s="90">
        <f t="shared" si="16"/>
        <v>24300</v>
      </c>
      <c r="D61" s="90">
        <f t="shared" si="16"/>
        <v>24441</v>
      </c>
      <c r="E61" s="90">
        <f t="shared" si="16"/>
        <v>24760</v>
      </c>
      <c r="F61" s="90">
        <f t="shared" si="16"/>
        <v>24860</v>
      </c>
      <c r="G61" s="90">
        <f t="shared" si="16"/>
        <v>24067</v>
      </c>
      <c r="H61" s="169">
        <f>G61/F61</f>
        <v>0.9681013676588898</v>
      </c>
      <c r="I61" s="95" t="s">
        <v>61</v>
      </c>
      <c r="J61" s="89"/>
      <c r="K61" s="90">
        <f aca="true" t="shared" si="17" ref="K61:P61">K23+K29+K59</f>
        <v>24300</v>
      </c>
      <c r="L61" s="90">
        <f t="shared" si="17"/>
        <v>24300</v>
      </c>
      <c r="M61" s="90">
        <f t="shared" si="17"/>
        <v>24441</v>
      </c>
      <c r="N61" s="90">
        <f t="shared" si="17"/>
        <v>24760</v>
      </c>
      <c r="O61" s="90">
        <f t="shared" si="17"/>
        <v>24860</v>
      </c>
      <c r="P61" s="90">
        <f t="shared" si="17"/>
        <v>24067</v>
      </c>
      <c r="Q61" s="169">
        <f>P61/O61</f>
        <v>0.9681013676588898</v>
      </c>
    </row>
  </sheetData>
  <mergeCells count="1">
    <mergeCell ref="I1:J1"/>
  </mergeCells>
  <printOptions/>
  <pageMargins left="0.27" right="0.18" top="0.61" bottom="0.33" header="0.32" footer="0.24"/>
  <pageSetup horizontalDpi="300" verticalDpi="300" orientation="landscape" paperSize="9" scale="86" r:id="rId1"/>
  <headerFooter alignWithMargins="0">
    <oddHeader>&amp;C&amp;"Arial,Félkövér"&amp;12 801313 Alapfokú művészeti oktatás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B1">
      <selection activeCell="O21" sqref="O21"/>
    </sheetView>
  </sheetViews>
  <sheetFormatPr defaultColWidth="9.140625" defaultRowHeight="12.75"/>
  <cols>
    <col min="1" max="1" width="21.140625" style="92" customWidth="1"/>
    <col min="2" max="2" width="7.7109375" style="92" bestFit="1" customWidth="1"/>
    <col min="3" max="3" width="6.28125" style="92" bestFit="1" customWidth="1"/>
    <col min="4" max="4" width="8.28125" style="92" bestFit="1" customWidth="1"/>
    <col min="5" max="5" width="8.28125" style="92" customWidth="1"/>
    <col min="6" max="6" width="8.28125" style="183" customWidth="1"/>
    <col min="7" max="7" width="8.00390625" style="92" bestFit="1" customWidth="1"/>
    <col min="8" max="8" width="8.00390625" style="92" customWidth="1"/>
    <col min="9" max="9" width="9.140625" style="96" customWidth="1"/>
    <col min="10" max="10" width="8.8515625" style="92" customWidth="1"/>
    <col min="11" max="11" width="7.7109375" style="92" bestFit="1" customWidth="1"/>
    <col min="12" max="12" width="6.28125" style="92" bestFit="1" customWidth="1"/>
    <col min="13" max="14" width="8.28125" style="92" customWidth="1"/>
    <col min="15" max="15" width="8.28125" style="183" customWidth="1"/>
    <col min="16" max="16" width="8.00390625" style="92" bestFit="1" customWidth="1"/>
    <col min="17" max="17" width="11.28125" style="168" bestFit="1" customWidth="1"/>
    <col min="18" max="16384" width="9.140625" style="92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182" t="s">
        <v>643</v>
      </c>
      <c r="G1" s="86" t="s">
        <v>644</v>
      </c>
      <c r="H1" s="86" t="s">
        <v>645</v>
      </c>
      <c r="I1" s="220" t="s">
        <v>611</v>
      </c>
      <c r="J1" s="221"/>
      <c r="K1" s="86" t="s">
        <v>343</v>
      </c>
      <c r="L1" s="86" t="s">
        <v>612</v>
      </c>
      <c r="M1" s="86" t="s">
        <v>613</v>
      </c>
      <c r="N1" s="86" t="s">
        <v>639</v>
      </c>
      <c r="O1" s="182" t="s">
        <v>643</v>
      </c>
      <c r="P1" s="86" t="s">
        <v>644</v>
      </c>
      <c r="Q1" s="181" t="s">
        <v>645</v>
      </c>
    </row>
    <row r="2" spans="1:17" ht="11.25">
      <c r="A2" s="92" t="s">
        <v>201</v>
      </c>
      <c r="H2" s="161"/>
      <c r="I2" s="96" t="s">
        <v>76</v>
      </c>
      <c r="K2" s="92">
        <v>6957</v>
      </c>
      <c r="L2" s="92">
        <v>6957</v>
      </c>
      <c r="M2" s="92">
        <v>6957</v>
      </c>
      <c r="N2" s="92">
        <v>6957</v>
      </c>
      <c r="O2" s="183">
        <v>7013</v>
      </c>
      <c r="P2" s="92">
        <v>7013</v>
      </c>
      <c r="Q2" s="168">
        <f>P2/O2</f>
        <v>1</v>
      </c>
    </row>
    <row r="3" spans="1:17" ht="11.25">
      <c r="A3" s="92" t="s">
        <v>205</v>
      </c>
      <c r="B3" s="92">
        <v>1650</v>
      </c>
      <c r="C3" s="92">
        <v>1650</v>
      </c>
      <c r="D3" s="92">
        <v>1650</v>
      </c>
      <c r="E3" s="92">
        <v>1650</v>
      </c>
      <c r="F3" s="183">
        <v>2200</v>
      </c>
      <c r="G3" s="92">
        <v>2200</v>
      </c>
      <c r="H3" s="161">
        <f>G3/F3</f>
        <v>1</v>
      </c>
      <c r="I3" s="93" t="s">
        <v>504</v>
      </c>
      <c r="K3" s="94">
        <f aca="true" t="shared" si="0" ref="K3:P3">SUM(K2)</f>
        <v>6957</v>
      </c>
      <c r="L3" s="94">
        <f t="shared" si="0"/>
        <v>6957</v>
      </c>
      <c r="M3" s="94">
        <f t="shared" si="0"/>
        <v>6957</v>
      </c>
      <c r="N3" s="94">
        <f t="shared" si="0"/>
        <v>6957</v>
      </c>
      <c r="O3" s="164">
        <f t="shared" si="0"/>
        <v>7013</v>
      </c>
      <c r="P3" s="94">
        <f t="shared" si="0"/>
        <v>7013</v>
      </c>
      <c r="Q3" s="170">
        <f>P3/O3</f>
        <v>1</v>
      </c>
    </row>
    <row r="4" spans="1:8" ht="11.25">
      <c r="A4" s="92" t="s">
        <v>206</v>
      </c>
      <c r="B4" s="92">
        <v>2585</v>
      </c>
      <c r="C4" s="92">
        <v>2585</v>
      </c>
      <c r="D4" s="92">
        <v>2585</v>
      </c>
      <c r="E4" s="92">
        <v>2585</v>
      </c>
      <c r="F4" s="183">
        <v>1485</v>
      </c>
      <c r="G4" s="92">
        <v>1485</v>
      </c>
      <c r="H4" s="161">
        <f aca="true" t="shared" si="1" ref="H4:H16">G4/F4</f>
        <v>1</v>
      </c>
    </row>
    <row r="5" spans="1:17" ht="11.25">
      <c r="A5" s="94" t="s">
        <v>214</v>
      </c>
      <c r="B5" s="94">
        <f aca="true" t="shared" si="2" ref="B5:G5">SUM(B2:B4)</f>
        <v>4235</v>
      </c>
      <c r="C5" s="94">
        <f t="shared" si="2"/>
        <v>4235</v>
      </c>
      <c r="D5" s="94">
        <f t="shared" si="2"/>
        <v>4235</v>
      </c>
      <c r="E5" s="94">
        <f t="shared" si="2"/>
        <v>4235</v>
      </c>
      <c r="F5" s="164">
        <f t="shared" si="2"/>
        <v>3685</v>
      </c>
      <c r="G5" s="94">
        <f t="shared" si="2"/>
        <v>3685</v>
      </c>
      <c r="H5" s="162">
        <f t="shared" si="1"/>
        <v>1</v>
      </c>
      <c r="I5" s="96" t="s">
        <v>75</v>
      </c>
      <c r="K5" s="92">
        <v>1043</v>
      </c>
      <c r="L5" s="92">
        <v>1043</v>
      </c>
      <c r="M5" s="92">
        <v>1151</v>
      </c>
      <c r="N5" s="92">
        <v>1151</v>
      </c>
      <c r="O5" s="183">
        <v>1175</v>
      </c>
      <c r="P5" s="92">
        <v>1175</v>
      </c>
      <c r="Q5" s="168">
        <f>P5/O5</f>
        <v>1</v>
      </c>
    </row>
    <row r="6" spans="8:17" ht="11.25">
      <c r="H6" s="161"/>
      <c r="I6" s="97" t="s">
        <v>59</v>
      </c>
      <c r="K6" s="94">
        <f aca="true" t="shared" si="3" ref="K6:P6">SUM(K5)</f>
        <v>1043</v>
      </c>
      <c r="L6" s="94">
        <f t="shared" si="3"/>
        <v>1043</v>
      </c>
      <c r="M6" s="94">
        <f t="shared" si="3"/>
        <v>1151</v>
      </c>
      <c r="N6" s="94">
        <f t="shared" si="3"/>
        <v>1151</v>
      </c>
      <c r="O6" s="164">
        <f t="shared" si="3"/>
        <v>1175</v>
      </c>
      <c r="P6" s="94">
        <f t="shared" si="3"/>
        <v>1175</v>
      </c>
      <c r="Q6" s="170">
        <f>P6/O6</f>
        <v>1</v>
      </c>
    </row>
    <row r="7" spans="1:8" ht="11.25">
      <c r="A7" s="90" t="s">
        <v>215</v>
      </c>
      <c r="B7" s="90">
        <f aca="true" t="shared" si="4" ref="B7:G7">B5</f>
        <v>4235</v>
      </c>
      <c r="C7" s="90">
        <f t="shared" si="4"/>
        <v>4235</v>
      </c>
      <c r="D7" s="90">
        <f t="shared" si="4"/>
        <v>4235</v>
      </c>
      <c r="E7" s="90">
        <f t="shared" si="4"/>
        <v>4235</v>
      </c>
      <c r="F7" s="165">
        <f t="shared" si="4"/>
        <v>3685</v>
      </c>
      <c r="G7" s="90">
        <f t="shared" si="4"/>
        <v>3685</v>
      </c>
      <c r="H7" s="163">
        <f t="shared" si="1"/>
        <v>1</v>
      </c>
    </row>
    <row r="8" spans="8:17" ht="11.25">
      <c r="H8" s="161"/>
      <c r="I8" s="95" t="s">
        <v>506</v>
      </c>
      <c r="K8" s="90">
        <f aca="true" t="shared" si="5" ref="K8:P8">K3+K6</f>
        <v>8000</v>
      </c>
      <c r="L8" s="90">
        <f t="shared" si="5"/>
        <v>8000</v>
      </c>
      <c r="M8" s="90">
        <f t="shared" si="5"/>
        <v>8108</v>
      </c>
      <c r="N8" s="90">
        <f t="shared" si="5"/>
        <v>8108</v>
      </c>
      <c r="O8" s="165">
        <f t="shared" si="5"/>
        <v>8188</v>
      </c>
      <c r="P8" s="90">
        <f t="shared" si="5"/>
        <v>8188</v>
      </c>
      <c r="Q8" s="169">
        <f>P8/O8</f>
        <v>1</v>
      </c>
    </row>
    <row r="9" spans="1:8" ht="11.25">
      <c r="A9" s="92" t="s">
        <v>77</v>
      </c>
      <c r="B9" s="92">
        <v>8000</v>
      </c>
      <c r="C9" s="92">
        <v>8000</v>
      </c>
      <c r="D9" s="92">
        <v>8000</v>
      </c>
      <c r="E9" s="92">
        <v>8000</v>
      </c>
      <c r="F9" s="183">
        <v>7082</v>
      </c>
      <c r="G9" s="92">
        <v>7082</v>
      </c>
      <c r="H9" s="161">
        <f t="shared" si="1"/>
        <v>1</v>
      </c>
    </row>
    <row r="10" spans="1:8" ht="11.25">
      <c r="A10" s="92" t="s">
        <v>48</v>
      </c>
      <c r="B10" s="92">
        <v>1200</v>
      </c>
      <c r="C10" s="92">
        <v>1200</v>
      </c>
      <c r="D10" s="92">
        <v>1200</v>
      </c>
      <c r="E10" s="92">
        <v>1200</v>
      </c>
      <c r="F10" s="183">
        <v>1200</v>
      </c>
      <c r="G10" s="92">
        <v>1194</v>
      </c>
      <c r="H10" s="161">
        <f t="shared" si="1"/>
        <v>0.995</v>
      </c>
    </row>
    <row r="11" spans="1:8" ht="11.25">
      <c r="A11" s="90" t="s">
        <v>73</v>
      </c>
      <c r="B11" s="90">
        <f aca="true" t="shared" si="6" ref="B11:G11">SUM(B9:B10)</f>
        <v>9200</v>
      </c>
      <c r="C11" s="90">
        <f t="shared" si="6"/>
        <v>9200</v>
      </c>
      <c r="D11" s="90">
        <f t="shared" si="6"/>
        <v>9200</v>
      </c>
      <c r="E11" s="90">
        <f t="shared" si="6"/>
        <v>9200</v>
      </c>
      <c r="F11" s="165">
        <f t="shared" si="6"/>
        <v>8282</v>
      </c>
      <c r="G11" s="90">
        <f t="shared" si="6"/>
        <v>8276</v>
      </c>
      <c r="H11" s="163">
        <f t="shared" si="1"/>
        <v>0.9992755373098285</v>
      </c>
    </row>
    <row r="12" ht="11.25">
      <c r="H12" s="161"/>
    </row>
    <row r="13" spans="1:8" ht="11.25">
      <c r="A13" s="89" t="s">
        <v>220</v>
      </c>
      <c r="B13" s="90">
        <f aca="true" t="shared" si="7" ref="B13:G13">K16-B7-B11</f>
        <v>-5435</v>
      </c>
      <c r="C13" s="90">
        <f t="shared" si="7"/>
        <v>-5435</v>
      </c>
      <c r="D13" s="90">
        <f t="shared" si="7"/>
        <v>-5327</v>
      </c>
      <c r="E13" s="90">
        <f t="shared" si="7"/>
        <v>-5327</v>
      </c>
      <c r="F13" s="165">
        <f t="shared" si="7"/>
        <v>-3779</v>
      </c>
      <c r="G13" s="90">
        <f t="shared" si="7"/>
        <v>-3773</v>
      </c>
      <c r="H13" s="163">
        <f t="shared" si="1"/>
        <v>0.9984122783805239</v>
      </c>
    </row>
    <row r="14" ht="11.25">
      <c r="H14" s="161"/>
    </row>
    <row r="15" ht="11.25">
      <c r="H15" s="161"/>
    </row>
    <row r="16" spans="1:17" ht="11.25">
      <c r="A16" s="90" t="s">
        <v>218</v>
      </c>
      <c r="B16" s="90">
        <f aca="true" t="shared" si="8" ref="B16:G16">B7+B11+B13</f>
        <v>8000</v>
      </c>
      <c r="C16" s="90">
        <f t="shared" si="8"/>
        <v>8000</v>
      </c>
      <c r="D16" s="90">
        <f t="shared" si="8"/>
        <v>8108</v>
      </c>
      <c r="E16" s="90">
        <f t="shared" si="8"/>
        <v>8108</v>
      </c>
      <c r="F16" s="165">
        <f t="shared" si="8"/>
        <v>8188</v>
      </c>
      <c r="G16" s="90">
        <f t="shared" si="8"/>
        <v>8188</v>
      </c>
      <c r="H16" s="163">
        <f t="shared" si="1"/>
        <v>1</v>
      </c>
      <c r="I16" s="98" t="s">
        <v>61</v>
      </c>
      <c r="K16" s="90">
        <f aca="true" t="shared" si="9" ref="K16:P16">K8</f>
        <v>8000</v>
      </c>
      <c r="L16" s="90">
        <f t="shared" si="9"/>
        <v>8000</v>
      </c>
      <c r="M16" s="90">
        <f t="shared" si="9"/>
        <v>8108</v>
      </c>
      <c r="N16" s="90">
        <f t="shared" si="9"/>
        <v>8108</v>
      </c>
      <c r="O16" s="165">
        <f t="shared" si="9"/>
        <v>8188</v>
      </c>
      <c r="P16" s="90">
        <f t="shared" si="9"/>
        <v>8188</v>
      </c>
      <c r="Q16" s="169">
        <f>P16/O16</f>
        <v>1</v>
      </c>
    </row>
  </sheetData>
  <mergeCells count="1">
    <mergeCell ref="I1:J1"/>
  </mergeCells>
  <printOptions/>
  <pageMargins left="0.4" right="0.19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&amp;C&amp;"Arial,Félkövér"&amp;12 552312 Óvodai intézményi közétkeztetés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7">
      <selection activeCell="A1" sqref="A1"/>
    </sheetView>
  </sheetViews>
  <sheetFormatPr defaultColWidth="9.140625" defaultRowHeight="12.75"/>
  <cols>
    <col min="1" max="1" width="17.57421875" style="88" customWidth="1"/>
    <col min="2" max="2" width="7.7109375" style="92" bestFit="1" customWidth="1"/>
    <col min="3" max="3" width="6.28125" style="92" bestFit="1" customWidth="1"/>
    <col min="4" max="6" width="8.00390625" style="92" customWidth="1"/>
    <col min="7" max="8" width="8.00390625" style="88" customWidth="1"/>
    <col min="9" max="9" width="9.140625" style="91" customWidth="1"/>
    <col min="10" max="10" width="11.57421875" style="88" customWidth="1"/>
    <col min="11" max="11" width="7.7109375" style="92" bestFit="1" customWidth="1"/>
    <col min="12" max="12" width="6.28125" style="88" bestFit="1" customWidth="1"/>
    <col min="13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86" t="s">
        <v>645</v>
      </c>
    </row>
    <row r="2" spans="1:17" ht="11.25">
      <c r="A2" s="88" t="s">
        <v>195</v>
      </c>
      <c r="B2" s="92">
        <v>3749</v>
      </c>
      <c r="C2" s="92">
        <v>3680</v>
      </c>
      <c r="D2" s="92">
        <v>3680</v>
      </c>
      <c r="E2" s="92">
        <v>3680</v>
      </c>
      <c r="F2" s="92">
        <v>3680</v>
      </c>
      <c r="G2" s="88">
        <v>3680</v>
      </c>
      <c r="H2" s="168">
        <f>G2/F2</f>
        <v>1</v>
      </c>
      <c r="I2" s="91" t="s">
        <v>78</v>
      </c>
      <c r="K2" s="92">
        <v>19954</v>
      </c>
      <c r="L2" s="92">
        <v>19954</v>
      </c>
      <c r="M2" s="92">
        <v>18417</v>
      </c>
      <c r="N2" s="92">
        <v>18417</v>
      </c>
      <c r="O2" s="92">
        <v>18417</v>
      </c>
      <c r="P2" s="88">
        <v>18101</v>
      </c>
      <c r="Q2" s="168">
        <f>P2/O2</f>
        <v>0.9828419395124071</v>
      </c>
    </row>
    <row r="3" spans="1:17" ht="11.25">
      <c r="A3" s="99" t="s">
        <v>508</v>
      </c>
      <c r="B3" s="94">
        <f aca="true" t="shared" si="0" ref="B3:G3">SUM(B2)</f>
        <v>3749</v>
      </c>
      <c r="C3" s="94">
        <f t="shared" si="0"/>
        <v>3680</v>
      </c>
      <c r="D3" s="94">
        <f t="shared" si="0"/>
        <v>3680</v>
      </c>
      <c r="E3" s="94">
        <f t="shared" si="0"/>
        <v>3680</v>
      </c>
      <c r="F3" s="94">
        <f t="shared" si="0"/>
        <v>3680</v>
      </c>
      <c r="G3" s="94">
        <f t="shared" si="0"/>
        <v>3680</v>
      </c>
      <c r="H3" s="170">
        <f>G3/F3</f>
        <v>1</v>
      </c>
      <c r="I3" s="91" t="s">
        <v>125</v>
      </c>
      <c r="K3" s="92">
        <v>856</v>
      </c>
      <c r="L3" s="92">
        <v>856</v>
      </c>
      <c r="M3" s="92">
        <v>856</v>
      </c>
      <c r="N3" s="92">
        <v>856</v>
      </c>
      <c r="O3" s="92">
        <v>856</v>
      </c>
      <c r="P3" s="88">
        <v>717</v>
      </c>
      <c r="Q3" s="168">
        <f aca="true" t="shared" si="1" ref="Q3:Q26">P3/O3</f>
        <v>0.8376168224299065</v>
      </c>
    </row>
    <row r="4" spans="8:17" ht="11.25">
      <c r="H4" s="168"/>
      <c r="I4" s="91" t="s">
        <v>80</v>
      </c>
      <c r="K4" s="92">
        <v>234</v>
      </c>
      <c r="L4" s="92">
        <v>234</v>
      </c>
      <c r="M4" s="92">
        <v>234</v>
      </c>
      <c r="N4" s="92">
        <v>234</v>
      </c>
      <c r="O4" s="92">
        <v>334</v>
      </c>
      <c r="P4" s="88">
        <v>334</v>
      </c>
      <c r="Q4" s="168">
        <f t="shared" si="1"/>
        <v>1</v>
      </c>
    </row>
    <row r="5" spans="1:17" ht="11.25">
      <c r="A5" s="89" t="s">
        <v>215</v>
      </c>
      <c r="B5" s="90">
        <f aca="true" t="shared" si="2" ref="B5:G5">B3</f>
        <v>3749</v>
      </c>
      <c r="C5" s="90">
        <f t="shared" si="2"/>
        <v>3680</v>
      </c>
      <c r="D5" s="90">
        <f t="shared" si="2"/>
        <v>3680</v>
      </c>
      <c r="E5" s="90">
        <f t="shared" si="2"/>
        <v>3680</v>
      </c>
      <c r="F5" s="90">
        <f t="shared" si="2"/>
        <v>3680</v>
      </c>
      <c r="G5" s="90">
        <f t="shared" si="2"/>
        <v>3680</v>
      </c>
      <c r="H5" s="169">
        <f>G5/F5</f>
        <v>1</v>
      </c>
      <c r="I5" s="91" t="s">
        <v>228</v>
      </c>
      <c r="K5" s="92">
        <v>2000</v>
      </c>
      <c r="L5" s="92">
        <v>2000</v>
      </c>
      <c r="M5" s="92">
        <v>1700</v>
      </c>
      <c r="N5" s="92">
        <v>1700</v>
      </c>
      <c r="O5" s="92">
        <v>1600</v>
      </c>
      <c r="P5" s="88">
        <v>1056</v>
      </c>
      <c r="Q5" s="168">
        <f t="shared" si="1"/>
        <v>0.66</v>
      </c>
    </row>
    <row r="6" spans="8:17" ht="11.25">
      <c r="H6" s="168"/>
      <c r="I6" s="91" t="s">
        <v>229</v>
      </c>
      <c r="L6" s="92"/>
      <c r="M6" s="92">
        <v>300</v>
      </c>
      <c r="N6" s="92">
        <v>300</v>
      </c>
      <c r="O6" s="92">
        <v>318</v>
      </c>
      <c r="P6" s="88">
        <v>318</v>
      </c>
      <c r="Q6" s="168">
        <f t="shared" si="1"/>
        <v>1</v>
      </c>
    </row>
    <row r="7" spans="1:17" ht="11.25">
      <c r="A7" s="89" t="s">
        <v>220</v>
      </c>
      <c r="B7" s="90">
        <f aca="true" t="shared" si="3" ref="B7:G7">K37-B5</f>
        <v>29679</v>
      </c>
      <c r="C7" s="90">
        <f t="shared" si="3"/>
        <v>29748</v>
      </c>
      <c r="D7" s="90">
        <f t="shared" si="3"/>
        <v>29748</v>
      </c>
      <c r="E7" s="90">
        <f t="shared" si="3"/>
        <v>29748</v>
      </c>
      <c r="F7" s="90">
        <f t="shared" si="3"/>
        <v>29748</v>
      </c>
      <c r="G7" s="90">
        <f t="shared" si="3"/>
        <v>26922</v>
      </c>
      <c r="H7" s="169">
        <f>G7/F7</f>
        <v>0.9050020169423154</v>
      </c>
      <c r="I7" s="91" t="s">
        <v>82</v>
      </c>
      <c r="K7" s="92">
        <v>599</v>
      </c>
      <c r="L7" s="92">
        <v>599</v>
      </c>
      <c r="M7" s="92">
        <v>599</v>
      </c>
      <c r="N7" s="92">
        <v>599</v>
      </c>
      <c r="O7" s="92">
        <v>599</v>
      </c>
      <c r="P7" s="88">
        <v>327</v>
      </c>
      <c r="Q7" s="168">
        <f t="shared" si="1"/>
        <v>0.5459098497495827</v>
      </c>
    </row>
    <row r="8" spans="8:17" ht="11.25">
      <c r="H8" s="168"/>
      <c r="I8" s="91" t="s">
        <v>85</v>
      </c>
      <c r="K8" s="92">
        <v>133</v>
      </c>
      <c r="L8" s="92">
        <v>133</v>
      </c>
      <c r="M8" s="92">
        <v>333</v>
      </c>
      <c r="N8" s="92">
        <v>333</v>
      </c>
      <c r="O8" s="92">
        <v>333</v>
      </c>
      <c r="P8" s="88">
        <v>308</v>
      </c>
      <c r="Q8" s="168">
        <f t="shared" si="1"/>
        <v>0.924924924924925</v>
      </c>
    </row>
    <row r="9" spans="8:17" ht="11.25">
      <c r="H9" s="168"/>
      <c r="I9" s="91" t="s">
        <v>127</v>
      </c>
      <c r="K9" s="92">
        <v>100</v>
      </c>
      <c r="L9" s="92">
        <v>100</v>
      </c>
      <c r="M9" s="92">
        <v>100</v>
      </c>
      <c r="N9" s="92">
        <v>100</v>
      </c>
      <c r="O9" s="92">
        <v>100</v>
      </c>
      <c r="P9" s="88">
        <v>61</v>
      </c>
      <c r="Q9" s="168">
        <f t="shared" si="1"/>
        <v>0.61</v>
      </c>
    </row>
    <row r="10" spans="8:17" ht="11.25">
      <c r="H10" s="168"/>
      <c r="I10" s="91" t="s">
        <v>86</v>
      </c>
      <c r="K10" s="92">
        <v>833</v>
      </c>
      <c r="L10" s="92">
        <v>833</v>
      </c>
      <c r="M10" s="92">
        <v>833</v>
      </c>
      <c r="N10" s="92">
        <v>833</v>
      </c>
      <c r="O10" s="92">
        <v>815</v>
      </c>
      <c r="P10" s="88">
        <v>812</v>
      </c>
      <c r="Q10" s="168">
        <f t="shared" si="1"/>
        <v>0.996319018404908</v>
      </c>
    </row>
    <row r="11" spans="8:17" ht="11.25">
      <c r="H11" s="168"/>
      <c r="I11" s="91" t="s">
        <v>13</v>
      </c>
      <c r="K11" s="92">
        <v>300</v>
      </c>
      <c r="L11" s="92">
        <v>300</v>
      </c>
      <c r="M11" s="92">
        <v>300</v>
      </c>
      <c r="N11" s="92">
        <v>300</v>
      </c>
      <c r="O11" s="92">
        <v>300</v>
      </c>
      <c r="P11" s="88">
        <v>287</v>
      </c>
      <c r="Q11" s="168">
        <f t="shared" si="1"/>
        <v>0.9566666666666667</v>
      </c>
    </row>
    <row r="12" spans="8:17" ht="11.25">
      <c r="H12" s="168"/>
      <c r="I12" s="91" t="s">
        <v>132</v>
      </c>
      <c r="L12" s="92"/>
      <c r="M12" s="92">
        <v>1142</v>
      </c>
      <c r="N12" s="92">
        <v>1142</v>
      </c>
      <c r="O12" s="92">
        <v>1142</v>
      </c>
      <c r="P12" s="88">
        <v>703</v>
      </c>
      <c r="Q12" s="168">
        <f t="shared" si="1"/>
        <v>0.6155866900175131</v>
      </c>
    </row>
    <row r="13" spans="8:17" ht="11.25">
      <c r="H13" s="168"/>
      <c r="I13" s="91" t="s">
        <v>567</v>
      </c>
      <c r="M13" s="88">
        <v>120</v>
      </c>
      <c r="N13" s="88">
        <v>120</v>
      </c>
      <c r="O13" s="88">
        <v>120</v>
      </c>
      <c r="P13" s="88">
        <v>82</v>
      </c>
      <c r="Q13" s="168">
        <f t="shared" si="1"/>
        <v>0.6833333333333333</v>
      </c>
    </row>
    <row r="14" spans="8:17" ht="11.25">
      <c r="H14" s="168"/>
      <c r="I14" s="91" t="s">
        <v>134</v>
      </c>
      <c r="L14" s="92"/>
      <c r="M14" s="92">
        <v>15</v>
      </c>
      <c r="N14" s="92">
        <v>15</v>
      </c>
      <c r="O14" s="92">
        <v>15</v>
      </c>
      <c r="P14" s="88">
        <v>9</v>
      </c>
      <c r="Q14" s="168">
        <f t="shared" si="1"/>
        <v>0.6</v>
      </c>
    </row>
    <row r="15" spans="8:17" ht="11.25">
      <c r="H15" s="168"/>
      <c r="I15" s="93" t="s">
        <v>525</v>
      </c>
      <c r="J15" s="99"/>
      <c r="K15" s="94">
        <f aca="true" t="shared" si="4" ref="K15:P15">SUM(K2:K14)</f>
        <v>25009</v>
      </c>
      <c r="L15" s="94">
        <f t="shared" si="4"/>
        <v>25009</v>
      </c>
      <c r="M15" s="94">
        <f t="shared" si="4"/>
        <v>24949</v>
      </c>
      <c r="N15" s="94">
        <f t="shared" si="4"/>
        <v>24949</v>
      </c>
      <c r="O15" s="94">
        <f t="shared" si="4"/>
        <v>24949</v>
      </c>
      <c r="P15" s="94">
        <f t="shared" si="4"/>
        <v>23115</v>
      </c>
      <c r="Q15" s="170">
        <f t="shared" si="1"/>
        <v>0.9264900396809491</v>
      </c>
    </row>
    <row r="16" spans="8:17" ht="11.25">
      <c r="H16" s="168"/>
      <c r="I16" s="88"/>
      <c r="K16" s="88"/>
      <c r="Q16" s="168"/>
    </row>
    <row r="17" spans="8:17" ht="11.25">
      <c r="H17" s="168"/>
      <c r="I17" s="91" t="s">
        <v>87</v>
      </c>
      <c r="M17" s="88">
        <v>60</v>
      </c>
      <c r="N17" s="88">
        <v>60</v>
      </c>
      <c r="O17" s="88">
        <v>60</v>
      </c>
      <c r="P17" s="88">
        <v>45</v>
      </c>
      <c r="Q17" s="168">
        <f t="shared" si="1"/>
        <v>0.75</v>
      </c>
    </row>
    <row r="18" spans="8:17" ht="11.25">
      <c r="H18" s="168"/>
      <c r="I18" s="93" t="s">
        <v>88</v>
      </c>
      <c r="J18" s="99"/>
      <c r="K18" s="94">
        <f aca="true" t="shared" si="5" ref="K18:P18">SUM(K17)</f>
        <v>0</v>
      </c>
      <c r="L18" s="94">
        <f t="shared" si="5"/>
        <v>0</v>
      </c>
      <c r="M18" s="94">
        <f t="shared" si="5"/>
        <v>60</v>
      </c>
      <c r="N18" s="94">
        <f t="shared" si="5"/>
        <v>60</v>
      </c>
      <c r="O18" s="94">
        <f t="shared" si="5"/>
        <v>60</v>
      </c>
      <c r="P18" s="94">
        <f t="shared" si="5"/>
        <v>45</v>
      </c>
      <c r="Q18" s="170">
        <f t="shared" si="1"/>
        <v>0.75</v>
      </c>
    </row>
    <row r="19" spans="8:17" ht="11.25">
      <c r="H19" s="168"/>
      <c r="Q19" s="168"/>
    </row>
    <row r="20" spans="8:17" ht="11.25">
      <c r="H20" s="168"/>
      <c r="I20" s="95" t="s">
        <v>507</v>
      </c>
      <c r="J20" s="89"/>
      <c r="K20" s="90">
        <f aca="true" t="shared" si="6" ref="K20:P20">K15+K18</f>
        <v>25009</v>
      </c>
      <c r="L20" s="90">
        <f t="shared" si="6"/>
        <v>25009</v>
      </c>
      <c r="M20" s="90">
        <f t="shared" si="6"/>
        <v>25009</v>
      </c>
      <c r="N20" s="90">
        <f t="shared" si="6"/>
        <v>25009</v>
      </c>
      <c r="O20" s="90">
        <f t="shared" si="6"/>
        <v>25009</v>
      </c>
      <c r="P20" s="90">
        <f t="shared" si="6"/>
        <v>23160</v>
      </c>
      <c r="Q20" s="169">
        <f t="shared" si="1"/>
        <v>0.9260666160182335</v>
      </c>
    </row>
    <row r="21" spans="8:17" ht="11.25">
      <c r="H21" s="168"/>
      <c r="Q21" s="168"/>
    </row>
    <row r="22" spans="8:17" ht="11.25">
      <c r="H22" s="168"/>
      <c r="I22" s="91" t="s">
        <v>23</v>
      </c>
      <c r="K22" s="92">
        <v>7252</v>
      </c>
      <c r="L22" s="92">
        <v>7252</v>
      </c>
      <c r="M22" s="92">
        <v>7252</v>
      </c>
      <c r="N22" s="92">
        <v>7252</v>
      </c>
      <c r="O22" s="92">
        <v>7252</v>
      </c>
      <c r="P22" s="88">
        <v>6376</v>
      </c>
      <c r="Q22" s="168">
        <f t="shared" si="1"/>
        <v>0.8792057363485934</v>
      </c>
    </row>
    <row r="23" spans="8:17" ht="11.25">
      <c r="H23" s="168"/>
      <c r="I23" s="91" t="s">
        <v>89</v>
      </c>
      <c r="K23" s="92">
        <v>750</v>
      </c>
      <c r="L23" s="92">
        <v>750</v>
      </c>
      <c r="M23" s="92">
        <v>750</v>
      </c>
      <c r="N23" s="92">
        <v>750</v>
      </c>
      <c r="O23" s="92">
        <v>750</v>
      </c>
      <c r="P23" s="88">
        <v>658</v>
      </c>
      <c r="Q23" s="168">
        <f t="shared" si="1"/>
        <v>0.8773333333333333</v>
      </c>
    </row>
    <row r="24" spans="8:17" ht="11.25">
      <c r="H24" s="168"/>
      <c r="I24" s="91" t="s">
        <v>25</v>
      </c>
      <c r="K24" s="92">
        <v>257</v>
      </c>
      <c r="L24" s="92">
        <v>257</v>
      </c>
      <c r="M24" s="92">
        <v>257</v>
      </c>
      <c r="N24" s="92">
        <v>257</v>
      </c>
      <c r="O24" s="92">
        <v>253</v>
      </c>
      <c r="P24" s="88">
        <v>244</v>
      </c>
      <c r="Q24" s="168">
        <f t="shared" si="1"/>
        <v>0.9644268774703557</v>
      </c>
    </row>
    <row r="25" spans="8:17" ht="11.25">
      <c r="H25" s="168"/>
      <c r="I25" s="91" t="s">
        <v>26</v>
      </c>
      <c r="K25" s="92">
        <v>50</v>
      </c>
      <c r="L25" s="92">
        <v>50</v>
      </c>
      <c r="M25" s="92">
        <v>50</v>
      </c>
      <c r="N25" s="92">
        <v>50</v>
      </c>
      <c r="O25" s="92">
        <v>53</v>
      </c>
      <c r="P25" s="88">
        <v>53</v>
      </c>
      <c r="Q25" s="168">
        <f t="shared" si="1"/>
        <v>1</v>
      </c>
    </row>
    <row r="26" spans="8:17" ht="11.25">
      <c r="H26" s="168"/>
      <c r="I26" s="91" t="s">
        <v>27</v>
      </c>
      <c r="O26" s="88">
        <v>1</v>
      </c>
      <c r="P26" s="88">
        <v>1</v>
      </c>
      <c r="Q26" s="168">
        <f t="shared" si="1"/>
        <v>1</v>
      </c>
    </row>
    <row r="27" spans="8:17" ht="11.25">
      <c r="H27" s="168"/>
      <c r="I27" s="95" t="s">
        <v>28</v>
      </c>
      <c r="J27" s="89"/>
      <c r="K27" s="90">
        <f>SUM(K22:K25)</f>
        <v>8309</v>
      </c>
      <c r="L27" s="90">
        <f>SUM(L22:L25)</f>
        <v>8309</v>
      </c>
      <c r="M27" s="90">
        <f>SUM(M22:M25)</f>
        <v>8309</v>
      </c>
      <c r="N27" s="90">
        <f>SUM(N22:N25)</f>
        <v>8309</v>
      </c>
      <c r="O27" s="90">
        <f>SUM(O22:O26)</f>
        <v>8309</v>
      </c>
      <c r="P27" s="90">
        <f>SUM(P22:P26)</f>
        <v>7332</v>
      </c>
      <c r="Q27" s="169">
        <f>P27/O27</f>
        <v>0.8824166566373811</v>
      </c>
    </row>
    <row r="28" spans="8:17" ht="11.25">
      <c r="H28" s="168"/>
      <c r="Q28" s="168"/>
    </row>
    <row r="29" spans="8:17" ht="11.25">
      <c r="H29" s="168"/>
      <c r="I29" s="91" t="s">
        <v>90</v>
      </c>
      <c r="K29" s="92">
        <v>110</v>
      </c>
      <c r="L29" s="92">
        <v>110</v>
      </c>
      <c r="M29" s="92">
        <v>110</v>
      </c>
      <c r="N29" s="92">
        <v>110</v>
      </c>
      <c r="O29" s="92">
        <v>110</v>
      </c>
      <c r="P29" s="88">
        <v>110</v>
      </c>
      <c r="Q29" s="168">
        <f>P29/O29</f>
        <v>1</v>
      </c>
    </row>
    <row r="30" spans="8:17" ht="11.25">
      <c r="H30" s="168"/>
      <c r="I30" s="93" t="s">
        <v>504</v>
      </c>
      <c r="K30" s="94">
        <f aca="true" t="shared" si="7" ref="K30:P30">SUM(K29)</f>
        <v>110</v>
      </c>
      <c r="L30" s="94">
        <f t="shared" si="7"/>
        <v>110</v>
      </c>
      <c r="M30" s="94">
        <f t="shared" si="7"/>
        <v>110</v>
      </c>
      <c r="N30" s="94">
        <f t="shared" si="7"/>
        <v>110</v>
      </c>
      <c r="O30" s="94">
        <f t="shared" si="7"/>
        <v>110</v>
      </c>
      <c r="P30" s="94">
        <f t="shared" si="7"/>
        <v>110</v>
      </c>
      <c r="Q30" s="170">
        <f>P30/O30</f>
        <v>1</v>
      </c>
    </row>
    <row r="31" spans="8:17" ht="11.25">
      <c r="H31" s="168"/>
      <c r="Q31" s="168"/>
    </row>
    <row r="32" spans="8:17" ht="11.25">
      <c r="H32" s="168"/>
      <c r="I32" s="91" t="s">
        <v>75</v>
      </c>
      <c r="Q32" s="168"/>
    </row>
    <row r="33" spans="8:17" ht="11.25">
      <c r="H33" s="168"/>
      <c r="I33" s="93" t="s">
        <v>59</v>
      </c>
      <c r="K33" s="94">
        <f>SUM(K32)</f>
        <v>0</v>
      </c>
      <c r="L33" s="94">
        <f>SUM(L32)</f>
        <v>0</v>
      </c>
      <c r="M33" s="94">
        <f>SUM(M32)</f>
        <v>0</v>
      </c>
      <c r="N33" s="94">
        <v>0</v>
      </c>
      <c r="O33" s="94">
        <v>0</v>
      </c>
      <c r="P33" s="94">
        <f>SUM(P32)</f>
        <v>0</v>
      </c>
      <c r="Q33" s="170"/>
    </row>
    <row r="34" spans="8:17" ht="11.25">
      <c r="H34" s="168"/>
      <c r="I34" s="93"/>
      <c r="Q34" s="168"/>
    </row>
    <row r="35" spans="2:17" ht="11.25">
      <c r="B35" s="88"/>
      <c r="C35" s="88"/>
      <c r="D35" s="88"/>
      <c r="E35" s="88"/>
      <c r="F35" s="88"/>
      <c r="H35" s="168"/>
      <c r="I35" s="95" t="s">
        <v>506</v>
      </c>
      <c r="K35" s="90">
        <f aca="true" t="shared" si="8" ref="K35:P35">K30+K33</f>
        <v>110</v>
      </c>
      <c r="L35" s="90">
        <f t="shared" si="8"/>
        <v>110</v>
      </c>
      <c r="M35" s="90">
        <f t="shared" si="8"/>
        <v>110</v>
      </c>
      <c r="N35" s="90">
        <f t="shared" si="8"/>
        <v>110</v>
      </c>
      <c r="O35" s="90">
        <f t="shared" si="8"/>
        <v>110</v>
      </c>
      <c r="P35" s="90">
        <f t="shared" si="8"/>
        <v>110</v>
      </c>
      <c r="Q35" s="169">
        <f>P35/O35</f>
        <v>1</v>
      </c>
    </row>
    <row r="36" spans="1:17" ht="11.25">
      <c r="A36" s="89" t="s">
        <v>219</v>
      </c>
      <c r="B36" s="90">
        <f aca="true" t="shared" si="9" ref="B36:G36">B5+B7</f>
        <v>33428</v>
      </c>
      <c r="C36" s="90">
        <f t="shared" si="9"/>
        <v>33428</v>
      </c>
      <c r="D36" s="90">
        <f t="shared" si="9"/>
        <v>33428</v>
      </c>
      <c r="E36" s="90">
        <f t="shared" si="9"/>
        <v>33428</v>
      </c>
      <c r="F36" s="90">
        <f t="shared" si="9"/>
        <v>33428</v>
      </c>
      <c r="G36" s="90">
        <f t="shared" si="9"/>
        <v>30602</v>
      </c>
      <c r="H36" s="169">
        <f>G36/F36</f>
        <v>0.9154600933349288</v>
      </c>
      <c r="Q36" s="168"/>
    </row>
    <row r="37" spans="9:17" ht="11.25">
      <c r="I37" s="95" t="s">
        <v>61</v>
      </c>
      <c r="J37" s="89"/>
      <c r="K37" s="90">
        <f aca="true" t="shared" si="10" ref="K37:P37">K20+K27+K35</f>
        <v>33428</v>
      </c>
      <c r="L37" s="90">
        <f t="shared" si="10"/>
        <v>33428</v>
      </c>
      <c r="M37" s="90">
        <f t="shared" si="10"/>
        <v>33428</v>
      </c>
      <c r="N37" s="90">
        <f t="shared" si="10"/>
        <v>33428</v>
      </c>
      <c r="O37" s="90">
        <f t="shared" si="10"/>
        <v>33428</v>
      </c>
      <c r="P37" s="90">
        <f t="shared" si="10"/>
        <v>30602</v>
      </c>
      <c r="Q37" s="169">
        <f>P37/O37</f>
        <v>0.9154600933349288</v>
      </c>
    </row>
  </sheetData>
  <mergeCells count="1">
    <mergeCell ref="I1:J1"/>
  </mergeCells>
  <printOptions/>
  <pageMargins left="0.45" right="0.23" top="1" bottom="1" header="0.5" footer="0.5"/>
  <pageSetup horizontalDpi="300" verticalDpi="300" orientation="landscape" paperSize="9" scale="86" r:id="rId1"/>
  <headerFooter alignWithMargins="0">
    <oddHeader>&amp;C&amp;"Arial,Félkövér"&amp;12 805113 Napköziotthoni és tanulószobai foglalkozás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P9" sqref="P9"/>
    </sheetView>
  </sheetViews>
  <sheetFormatPr defaultColWidth="9.140625" defaultRowHeight="12.75"/>
  <cols>
    <col min="1" max="1" width="17.421875" style="88" customWidth="1"/>
    <col min="2" max="2" width="7.7109375" style="92" bestFit="1" customWidth="1"/>
    <col min="3" max="3" width="6.28125" style="92" bestFit="1" customWidth="1"/>
    <col min="4" max="6" width="8.00390625" style="92" customWidth="1"/>
    <col min="7" max="8" width="8.00390625" style="88" customWidth="1"/>
    <col min="9" max="9" width="9.140625" style="91" customWidth="1"/>
    <col min="10" max="10" width="9.7109375" style="88" customWidth="1"/>
    <col min="11" max="11" width="7.7109375" style="92" bestFit="1" customWidth="1"/>
    <col min="12" max="12" width="6.28125" style="88" bestFit="1" customWidth="1"/>
    <col min="13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86" t="s">
        <v>645</v>
      </c>
    </row>
    <row r="2" spans="1:17" ht="11.25">
      <c r="A2" s="88" t="s">
        <v>530</v>
      </c>
      <c r="B2" s="92">
        <v>2010</v>
      </c>
      <c r="C2" s="92">
        <v>2010</v>
      </c>
      <c r="D2" s="92">
        <v>4115</v>
      </c>
      <c r="E2" s="92">
        <v>4115</v>
      </c>
      <c r="F2" s="92">
        <v>4021</v>
      </c>
      <c r="G2" s="92">
        <v>4021</v>
      </c>
      <c r="H2" s="168">
        <f>G2/F2</f>
        <v>1</v>
      </c>
      <c r="I2" s="91" t="s">
        <v>37</v>
      </c>
      <c r="K2" s="92">
        <v>50</v>
      </c>
      <c r="L2" s="104">
        <v>50</v>
      </c>
      <c r="M2" s="104">
        <v>50</v>
      </c>
      <c r="N2" s="104">
        <v>50</v>
      </c>
      <c r="O2" s="104"/>
      <c r="Q2" s="168"/>
    </row>
    <row r="3" spans="1:17" ht="11.25">
      <c r="A3" s="89" t="s">
        <v>531</v>
      </c>
      <c r="B3" s="90">
        <f aca="true" t="shared" si="0" ref="B3:G3">SUM(B2)</f>
        <v>2010</v>
      </c>
      <c r="C3" s="90">
        <f t="shared" si="0"/>
        <v>2010</v>
      </c>
      <c r="D3" s="90">
        <f t="shared" si="0"/>
        <v>4115</v>
      </c>
      <c r="E3" s="90">
        <f t="shared" si="0"/>
        <v>4115</v>
      </c>
      <c r="F3" s="90">
        <f t="shared" si="0"/>
        <v>4021</v>
      </c>
      <c r="G3" s="90">
        <f t="shared" si="0"/>
        <v>4021</v>
      </c>
      <c r="H3" s="169">
        <f>G3/F3</f>
        <v>1</v>
      </c>
      <c r="I3" s="91" t="s">
        <v>45</v>
      </c>
      <c r="K3" s="92">
        <v>10</v>
      </c>
      <c r="L3" s="88">
        <v>10</v>
      </c>
      <c r="M3" s="88">
        <v>10</v>
      </c>
      <c r="N3" s="88">
        <v>10</v>
      </c>
      <c r="Q3" s="168"/>
    </row>
    <row r="4" spans="8:17" ht="11.25">
      <c r="H4" s="168"/>
      <c r="I4" s="91" t="s">
        <v>46</v>
      </c>
      <c r="K4" s="92">
        <v>10</v>
      </c>
      <c r="L4" s="88">
        <v>10</v>
      </c>
      <c r="M4" s="88">
        <v>10</v>
      </c>
      <c r="N4" s="88">
        <v>10</v>
      </c>
      <c r="Q4" s="168"/>
    </row>
    <row r="5" spans="1:17" ht="11.25">
      <c r="A5" s="88" t="s">
        <v>626</v>
      </c>
      <c r="D5" s="92">
        <v>1215</v>
      </c>
      <c r="E5" s="92">
        <v>1215</v>
      </c>
      <c r="F5" s="92">
        <v>1215</v>
      </c>
      <c r="G5" s="92">
        <v>1215</v>
      </c>
      <c r="H5" s="168">
        <f>G5/F5</f>
        <v>1</v>
      </c>
      <c r="I5" s="91" t="s">
        <v>285</v>
      </c>
      <c r="K5" s="92">
        <v>940</v>
      </c>
      <c r="L5" s="88">
        <v>940</v>
      </c>
      <c r="M5" s="88">
        <v>1400</v>
      </c>
      <c r="N5" s="88">
        <v>1400</v>
      </c>
      <c r="O5" s="88">
        <v>1440</v>
      </c>
      <c r="P5" s="88">
        <v>1440</v>
      </c>
      <c r="Q5" s="168">
        <f>P5/O5</f>
        <v>1</v>
      </c>
    </row>
    <row r="6" spans="8:17" ht="11.25">
      <c r="H6" s="168"/>
      <c r="I6" s="93" t="s">
        <v>505</v>
      </c>
      <c r="K6" s="94">
        <f aca="true" t="shared" si="1" ref="K6:P6">SUM(K2:K5)</f>
        <v>1010</v>
      </c>
      <c r="L6" s="94">
        <f t="shared" si="1"/>
        <v>1010</v>
      </c>
      <c r="M6" s="94">
        <f t="shared" si="1"/>
        <v>1470</v>
      </c>
      <c r="N6" s="94">
        <f t="shared" si="1"/>
        <v>1470</v>
      </c>
      <c r="O6" s="94">
        <f t="shared" si="1"/>
        <v>1440</v>
      </c>
      <c r="P6" s="94">
        <f t="shared" si="1"/>
        <v>1440</v>
      </c>
      <c r="Q6" s="170">
        <f>P6/O6</f>
        <v>1</v>
      </c>
    </row>
    <row r="7" spans="1:17" ht="11.25">
      <c r="A7" s="89" t="s">
        <v>220</v>
      </c>
      <c r="B7" s="90">
        <f aca="true" t="shared" si="2" ref="B7:G7">K20-B3-B5</f>
        <v>0</v>
      </c>
      <c r="C7" s="90">
        <f t="shared" si="2"/>
        <v>0</v>
      </c>
      <c r="D7" s="90">
        <f t="shared" si="2"/>
        <v>-3820</v>
      </c>
      <c r="E7" s="90">
        <f t="shared" si="2"/>
        <v>-3820</v>
      </c>
      <c r="F7" s="90">
        <f t="shared" si="2"/>
        <v>-3720</v>
      </c>
      <c r="G7" s="90">
        <f t="shared" si="2"/>
        <v>-3721</v>
      </c>
      <c r="H7" s="169">
        <f>G7/F7</f>
        <v>1.000268817204301</v>
      </c>
      <c r="Q7" s="168"/>
    </row>
    <row r="8" spans="8:17" ht="11.25">
      <c r="H8" s="168"/>
      <c r="I8" s="91" t="s">
        <v>75</v>
      </c>
      <c r="M8" s="88">
        <v>10</v>
      </c>
      <c r="N8" s="88">
        <v>10</v>
      </c>
      <c r="O8" s="88">
        <v>13</v>
      </c>
      <c r="P8" s="88">
        <v>12</v>
      </c>
      <c r="Q8" s="168">
        <f>P8/O8</f>
        <v>0.9230769230769231</v>
      </c>
    </row>
    <row r="9" spans="8:17" ht="11.25">
      <c r="H9" s="168"/>
      <c r="I9" s="93" t="s">
        <v>59</v>
      </c>
      <c r="K9" s="94">
        <f aca="true" t="shared" si="3" ref="K9:P9">SUM(K8)</f>
        <v>0</v>
      </c>
      <c r="L9" s="94">
        <f t="shared" si="3"/>
        <v>0</v>
      </c>
      <c r="M9" s="94">
        <f t="shared" si="3"/>
        <v>10</v>
      </c>
      <c r="N9" s="94">
        <f t="shared" si="3"/>
        <v>10</v>
      </c>
      <c r="O9" s="94">
        <f t="shared" si="3"/>
        <v>13</v>
      </c>
      <c r="P9" s="94">
        <f t="shared" si="3"/>
        <v>12</v>
      </c>
      <c r="Q9" s="170">
        <f>P9/O9</f>
        <v>0.9230769230769231</v>
      </c>
    </row>
    <row r="10" spans="8:17" ht="11.25">
      <c r="H10" s="168"/>
      <c r="Q10" s="168"/>
    </row>
    <row r="11" spans="8:17" ht="11.25">
      <c r="H11" s="168"/>
      <c r="I11" s="91" t="s">
        <v>56</v>
      </c>
      <c r="K11" s="92">
        <v>0</v>
      </c>
      <c r="M11" s="88">
        <v>30</v>
      </c>
      <c r="N11" s="88">
        <v>30</v>
      </c>
      <c r="O11" s="88">
        <v>63</v>
      </c>
      <c r="P11" s="88">
        <v>63</v>
      </c>
      <c r="Q11" s="168">
        <f>P11/O11</f>
        <v>1</v>
      </c>
    </row>
    <row r="12" spans="8:17" ht="11.25">
      <c r="H12" s="168"/>
      <c r="I12" s="93" t="s">
        <v>58</v>
      </c>
      <c r="K12" s="94">
        <f aca="true" t="shared" si="4" ref="K12:P12">SUM(K11)</f>
        <v>0</v>
      </c>
      <c r="L12" s="94">
        <f t="shared" si="4"/>
        <v>0</v>
      </c>
      <c r="M12" s="94">
        <f t="shared" si="4"/>
        <v>30</v>
      </c>
      <c r="N12" s="94">
        <f t="shared" si="4"/>
        <v>30</v>
      </c>
      <c r="O12" s="94">
        <f t="shared" si="4"/>
        <v>63</v>
      </c>
      <c r="P12" s="94">
        <f t="shared" si="4"/>
        <v>63</v>
      </c>
      <c r="Q12" s="170">
        <f>P12/O12</f>
        <v>1</v>
      </c>
    </row>
    <row r="13" spans="8:17" ht="11.25">
      <c r="H13" s="168"/>
      <c r="Q13" s="168"/>
    </row>
    <row r="14" spans="8:17" ht="11.25">
      <c r="H14" s="168"/>
      <c r="I14" s="95" t="s">
        <v>506</v>
      </c>
      <c r="J14" s="89"/>
      <c r="K14" s="90">
        <f aca="true" t="shared" si="5" ref="K14:P14">K6+K9+K12</f>
        <v>1010</v>
      </c>
      <c r="L14" s="90">
        <f t="shared" si="5"/>
        <v>1010</v>
      </c>
      <c r="M14" s="90">
        <f t="shared" si="5"/>
        <v>1510</v>
      </c>
      <c r="N14" s="90">
        <f t="shared" si="5"/>
        <v>1510</v>
      </c>
      <c r="O14" s="90">
        <f t="shared" si="5"/>
        <v>1516</v>
      </c>
      <c r="P14" s="90">
        <f t="shared" si="5"/>
        <v>1515</v>
      </c>
      <c r="Q14" s="169">
        <f>P14/O14</f>
        <v>0.9993403693931399</v>
      </c>
    </row>
    <row r="15" spans="8:17" ht="11.25">
      <c r="H15" s="168"/>
      <c r="Q15" s="168"/>
    </row>
    <row r="16" spans="8:17" ht="11.25">
      <c r="H16" s="168"/>
      <c r="I16" s="91" t="s">
        <v>242</v>
      </c>
      <c r="K16" s="92">
        <v>1000</v>
      </c>
      <c r="L16" s="92">
        <v>1000</v>
      </c>
      <c r="M16" s="92">
        <v>0</v>
      </c>
      <c r="N16" s="92"/>
      <c r="O16" s="92"/>
      <c r="Q16" s="168"/>
    </row>
    <row r="17" spans="8:17" ht="11.25">
      <c r="H17" s="168"/>
      <c r="I17" s="95" t="s">
        <v>243</v>
      </c>
      <c r="J17" s="89"/>
      <c r="K17" s="90">
        <f aca="true" t="shared" si="6" ref="K17:P17">SUM(K16)</f>
        <v>1000</v>
      </c>
      <c r="L17" s="90">
        <f t="shared" si="6"/>
        <v>1000</v>
      </c>
      <c r="M17" s="90">
        <f t="shared" si="6"/>
        <v>0</v>
      </c>
      <c r="N17" s="90">
        <f t="shared" si="6"/>
        <v>0</v>
      </c>
      <c r="O17" s="90">
        <f t="shared" si="6"/>
        <v>0</v>
      </c>
      <c r="P17" s="90">
        <f t="shared" si="6"/>
        <v>0</v>
      </c>
      <c r="Q17" s="169"/>
    </row>
    <row r="18" spans="8:17" ht="11.25">
      <c r="H18" s="168"/>
      <c r="Q18" s="168"/>
    </row>
    <row r="19" spans="8:17" ht="11.25">
      <c r="H19" s="168"/>
      <c r="Q19" s="168"/>
    </row>
    <row r="20" spans="1:17" ht="11.25">
      <c r="A20" s="89" t="s">
        <v>219</v>
      </c>
      <c r="B20" s="90">
        <f aca="true" t="shared" si="7" ref="B20:G20">B3+B5+B7</f>
        <v>2010</v>
      </c>
      <c r="C20" s="90">
        <f t="shared" si="7"/>
        <v>2010</v>
      </c>
      <c r="D20" s="90">
        <f t="shared" si="7"/>
        <v>1510</v>
      </c>
      <c r="E20" s="90">
        <f t="shared" si="7"/>
        <v>1510</v>
      </c>
      <c r="F20" s="90">
        <f t="shared" si="7"/>
        <v>1516</v>
      </c>
      <c r="G20" s="90">
        <f t="shared" si="7"/>
        <v>1515</v>
      </c>
      <c r="H20" s="169">
        <f>G20/F20</f>
        <v>0.9993403693931399</v>
      </c>
      <c r="I20" s="95" t="s">
        <v>61</v>
      </c>
      <c r="J20" s="89"/>
      <c r="K20" s="90">
        <f aca="true" t="shared" si="8" ref="K20:P20">K14+K17</f>
        <v>2010</v>
      </c>
      <c r="L20" s="90">
        <f t="shared" si="8"/>
        <v>2010</v>
      </c>
      <c r="M20" s="90">
        <f t="shared" si="8"/>
        <v>1510</v>
      </c>
      <c r="N20" s="90">
        <f t="shared" si="8"/>
        <v>1510</v>
      </c>
      <c r="O20" s="90">
        <f t="shared" si="8"/>
        <v>1516</v>
      </c>
      <c r="P20" s="90">
        <f t="shared" si="8"/>
        <v>1515</v>
      </c>
      <c r="Q20" s="169">
        <f>P20/O20</f>
        <v>0.9993403693931399</v>
      </c>
    </row>
  </sheetData>
  <mergeCells count="1">
    <mergeCell ref="I1:J1"/>
  </mergeCells>
  <printOptions/>
  <pageMargins left="0.49" right="0.37" top="1" bottom="1" header="0.5" footer="0.5"/>
  <pageSetup horizontalDpi="300" verticalDpi="300" orientation="landscape" paperSize="9" scale="85" r:id="rId1"/>
  <headerFooter alignWithMargins="0">
    <oddHeader>&amp;C&amp;"Arial,Félkövér"&amp;12 851219 Háziorvosi szolgálat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6">
      <selection activeCell="G46" sqref="G46"/>
    </sheetView>
  </sheetViews>
  <sheetFormatPr defaultColWidth="9.140625" defaultRowHeight="12.75"/>
  <cols>
    <col min="1" max="1" width="19.00390625" style="88" customWidth="1"/>
    <col min="2" max="2" width="7.7109375" style="92" bestFit="1" customWidth="1"/>
    <col min="3" max="3" width="6.28125" style="92" bestFit="1" customWidth="1"/>
    <col min="4" max="6" width="8.00390625" style="92" customWidth="1"/>
    <col min="7" max="8" width="8.00390625" style="88" customWidth="1"/>
    <col min="9" max="9" width="9.140625" style="91" customWidth="1"/>
    <col min="10" max="10" width="10.7109375" style="88" customWidth="1"/>
    <col min="11" max="11" width="7.7109375" style="92" bestFit="1" customWidth="1"/>
    <col min="12" max="12" width="6.28125" style="88" bestFit="1" customWidth="1"/>
    <col min="13" max="13" width="8.00390625" style="88" customWidth="1"/>
    <col min="14" max="15" width="8.00390625" style="178" customWidth="1"/>
    <col min="16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182" t="s">
        <v>639</v>
      </c>
      <c r="O1" s="182" t="s">
        <v>643</v>
      </c>
      <c r="P1" s="86" t="s">
        <v>644</v>
      </c>
      <c r="Q1" s="86" t="s">
        <v>645</v>
      </c>
    </row>
    <row r="2" spans="1:17" ht="11.25">
      <c r="A2" s="88" t="s">
        <v>141</v>
      </c>
      <c r="B2" s="92">
        <v>50</v>
      </c>
      <c r="C2" s="92">
        <v>50</v>
      </c>
      <c r="D2" s="92">
        <v>100</v>
      </c>
      <c r="E2" s="92">
        <v>100</v>
      </c>
      <c r="F2" s="92">
        <v>111</v>
      </c>
      <c r="G2" s="88">
        <v>111</v>
      </c>
      <c r="H2" s="168">
        <f>G2/F2</f>
        <v>1</v>
      </c>
      <c r="I2" s="91" t="s">
        <v>78</v>
      </c>
      <c r="K2" s="92">
        <v>3070</v>
      </c>
      <c r="L2" s="92">
        <v>3070</v>
      </c>
      <c r="M2" s="92">
        <v>3070</v>
      </c>
      <c r="N2" s="183">
        <v>3070</v>
      </c>
      <c r="O2" s="183">
        <v>3064</v>
      </c>
      <c r="P2" s="88">
        <v>3064</v>
      </c>
      <c r="Q2" s="168">
        <f>P2/O2</f>
        <v>1</v>
      </c>
    </row>
    <row r="3" spans="1:17" ht="11.25">
      <c r="A3" s="89" t="s">
        <v>130</v>
      </c>
      <c r="B3" s="90">
        <f aca="true" t="shared" si="0" ref="B3:G3">SUM(B2)</f>
        <v>50</v>
      </c>
      <c r="C3" s="90">
        <f t="shared" si="0"/>
        <v>50</v>
      </c>
      <c r="D3" s="90">
        <f t="shared" si="0"/>
        <v>100</v>
      </c>
      <c r="E3" s="90">
        <f t="shared" si="0"/>
        <v>100</v>
      </c>
      <c r="F3" s="90">
        <f t="shared" si="0"/>
        <v>111</v>
      </c>
      <c r="G3" s="90">
        <f t="shared" si="0"/>
        <v>111</v>
      </c>
      <c r="H3" s="169">
        <f>G3/F3</f>
        <v>1</v>
      </c>
      <c r="I3" s="91" t="s">
        <v>80</v>
      </c>
      <c r="L3" s="92"/>
      <c r="M3" s="92"/>
      <c r="N3" s="183"/>
      <c r="O3" s="183"/>
      <c r="Q3" s="168"/>
    </row>
    <row r="4" spans="8:17" ht="11.25">
      <c r="H4" s="168"/>
      <c r="I4" s="91" t="s">
        <v>85</v>
      </c>
      <c r="K4" s="92">
        <v>20</v>
      </c>
      <c r="L4" s="92">
        <v>20</v>
      </c>
      <c r="M4" s="92">
        <v>20</v>
      </c>
      <c r="N4" s="183">
        <v>20</v>
      </c>
      <c r="O4" s="183">
        <v>6</v>
      </c>
      <c r="P4" s="88">
        <v>6</v>
      </c>
      <c r="Q4" s="168">
        <f aca="true" t="shared" si="1" ref="Q4:Q17">P4/O4</f>
        <v>1</v>
      </c>
    </row>
    <row r="5" spans="1:17" ht="11.25">
      <c r="A5" s="88" t="s">
        <v>530</v>
      </c>
      <c r="B5" s="92">
        <v>4800</v>
      </c>
      <c r="C5" s="92">
        <v>4800</v>
      </c>
      <c r="D5" s="92">
        <v>4800</v>
      </c>
      <c r="E5" s="92">
        <v>4800</v>
      </c>
      <c r="F5" s="92">
        <v>4524</v>
      </c>
      <c r="G5" s="88">
        <v>4524</v>
      </c>
      <c r="H5" s="168">
        <f>G5/F5</f>
        <v>1</v>
      </c>
      <c r="I5" s="91" t="s">
        <v>86</v>
      </c>
      <c r="K5" s="92">
        <v>106</v>
      </c>
      <c r="L5" s="92">
        <v>106</v>
      </c>
      <c r="M5" s="92">
        <v>106</v>
      </c>
      <c r="N5" s="183">
        <v>106</v>
      </c>
      <c r="O5" s="183">
        <v>106</v>
      </c>
      <c r="P5" s="88">
        <v>106</v>
      </c>
      <c r="Q5" s="168">
        <f t="shared" si="1"/>
        <v>1</v>
      </c>
    </row>
    <row r="6" spans="1:17" ht="11.25">
      <c r="A6" s="89" t="s">
        <v>531</v>
      </c>
      <c r="B6" s="90">
        <f aca="true" t="shared" si="2" ref="B6:G6">SUM(B5)</f>
        <v>4800</v>
      </c>
      <c r="C6" s="90">
        <f t="shared" si="2"/>
        <v>4800</v>
      </c>
      <c r="D6" s="90">
        <f t="shared" si="2"/>
        <v>4800</v>
      </c>
      <c r="E6" s="90">
        <f t="shared" si="2"/>
        <v>4800</v>
      </c>
      <c r="F6" s="90">
        <f t="shared" si="2"/>
        <v>4524</v>
      </c>
      <c r="G6" s="90">
        <f t="shared" si="2"/>
        <v>4524</v>
      </c>
      <c r="H6" s="169">
        <f>G6/F6</f>
        <v>1</v>
      </c>
      <c r="I6" s="91" t="s">
        <v>13</v>
      </c>
      <c r="K6" s="92">
        <v>184</v>
      </c>
      <c r="L6" s="92">
        <v>184</v>
      </c>
      <c r="M6" s="92">
        <v>184</v>
      </c>
      <c r="N6" s="183">
        <v>184</v>
      </c>
      <c r="O6" s="183">
        <v>174</v>
      </c>
      <c r="P6" s="88">
        <v>174</v>
      </c>
      <c r="Q6" s="168">
        <f t="shared" si="1"/>
        <v>1</v>
      </c>
    </row>
    <row r="7" spans="8:17" ht="11.25">
      <c r="H7" s="168"/>
      <c r="I7" s="93" t="s">
        <v>53</v>
      </c>
      <c r="J7" s="99"/>
      <c r="K7" s="94">
        <f aca="true" t="shared" si="3" ref="K7:P7">SUM(K2:K6)</f>
        <v>3380</v>
      </c>
      <c r="L7" s="94">
        <f t="shared" si="3"/>
        <v>3380</v>
      </c>
      <c r="M7" s="94">
        <f t="shared" si="3"/>
        <v>3380</v>
      </c>
      <c r="N7" s="164">
        <f t="shared" si="3"/>
        <v>3380</v>
      </c>
      <c r="O7" s="164">
        <f t="shared" si="3"/>
        <v>3350</v>
      </c>
      <c r="P7" s="94">
        <f t="shared" si="3"/>
        <v>3350</v>
      </c>
      <c r="Q7" s="170">
        <f t="shared" si="1"/>
        <v>1</v>
      </c>
    </row>
    <row r="8" spans="1:17" ht="11.25">
      <c r="A8" s="89" t="s">
        <v>220</v>
      </c>
      <c r="B8" s="90">
        <f aca="true" t="shared" si="4" ref="B8:G8">K46-B3-B6</f>
        <v>2089</v>
      </c>
      <c r="C8" s="90">
        <f t="shared" si="4"/>
        <v>2089</v>
      </c>
      <c r="D8" s="90">
        <f t="shared" si="4"/>
        <v>2039</v>
      </c>
      <c r="E8" s="90">
        <f t="shared" si="4"/>
        <v>2239</v>
      </c>
      <c r="F8" s="90">
        <f t="shared" si="4"/>
        <v>2667</v>
      </c>
      <c r="G8" s="90">
        <f t="shared" si="4"/>
        <v>2667</v>
      </c>
      <c r="H8" s="169">
        <f>G8/F8</f>
        <v>1</v>
      </c>
      <c r="Q8" s="168"/>
    </row>
    <row r="9" spans="8:17" ht="11.25">
      <c r="H9" s="168"/>
      <c r="I9" s="91" t="s">
        <v>87</v>
      </c>
      <c r="Q9" s="168"/>
    </row>
    <row r="10" spans="8:17" ht="11.25">
      <c r="H10" s="168"/>
      <c r="I10" s="93" t="s">
        <v>88</v>
      </c>
      <c r="J10" s="99"/>
      <c r="K10" s="94">
        <f>SUM(K9)</f>
        <v>0</v>
      </c>
      <c r="L10" s="94">
        <f>SUM(L9)</f>
        <v>0</v>
      </c>
      <c r="M10" s="94">
        <f>SUM(M9)</f>
        <v>0</v>
      </c>
      <c r="N10" s="164">
        <v>0</v>
      </c>
      <c r="O10" s="164">
        <v>0</v>
      </c>
      <c r="P10" s="94">
        <f>SUM(P9)</f>
        <v>0</v>
      </c>
      <c r="Q10" s="170"/>
    </row>
    <row r="11" spans="8:17" ht="11.25">
      <c r="H11" s="168"/>
      <c r="Q11" s="168"/>
    </row>
    <row r="12" spans="8:17" ht="11.25">
      <c r="H12" s="168"/>
      <c r="I12" s="95" t="s">
        <v>507</v>
      </c>
      <c r="J12" s="89"/>
      <c r="K12" s="90">
        <f aca="true" t="shared" si="5" ref="K12:P12">K7+K10</f>
        <v>3380</v>
      </c>
      <c r="L12" s="90">
        <f t="shared" si="5"/>
        <v>3380</v>
      </c>
      <c r="M12" s="90">
        <f t="shared" si="5"/>
        <v>3380</v>
      </c>
      <c r="N12" s="165">
        <f t="shared" si="5"/>
        <v>3380</v>
      </c>
      <c r="O12" s="165">
        <f t="shared" si="5"/>
        <v>3350</v>
      </c>
      <c r="P12" s="90">
        <f t="shared" si="5"/>
        <v>3350</v>
      </c>
      <c r="Q12" s="169">
        <f t="shared" si="1"/>
        <v>1</v>
      </c>
    </row>
    <row r="13" spans="8:17" ht="11.25">
      <c r="H13" s="168"/>
      <c r="Q13" s="168"/>
    </row>
    <row r="14" spans="8:17" ht="11.25">
      <c r="H14" s="168"/>
      <c r="I14" s="91" t="s">
        <v>23</v>
      </c>
      <c r="K14" s="92">
        <v>900</v>
      </c>
      <c r="L14" s="88">
        <v>900</v>
      </c>
      <c r="M14" s="88">
        <v>900</v>
      </c>
      <c r="N14" s="178">
        <v>900</v>
      </c>
      <c r="O14" s="178">
        <v>892</v>
      </c>
      <c r="P14" s="88">
        <v>892</v>
      </c>
      <c r="Q14" s="168">
        <f t="shared" si="1"/>
        <v>1</v>
      </c>
    </row>
    <row r="15" spans="8:17" ht="11.25">
      <c r="H15" s="168"/>
      <c r="I15" s="91" t="s">
        <v>89</v>
      </c>
      <c r="K15" s="92">
        <v>92</v>
      </c>
      <c r="L15" s="88">
        <v>92</v>
      </c>
      <c r="M15" s="88">
        <v>92</v>
      </c>
      <c r="N15" s="178">
        <v>92</v>
      </c>
      <c r="O15" s="178">
        <v>92</v>
      </c>
      <c r="P15" s="88">
        <v>92</v>
      </c>
      <c r="Q15" s="168">
        <f t="shared" si="1"/>
        <v>1</v>
      </c>
    </row>
    <row r="16" spans="8:17" ht="11.25">
      <c r="H16" s="168"/>
      <c r="I16" s="91" t="s">
        <v>25</v>
      </c>
      <c r="K16" s="92">
        <v>50</v>
      </c>
      <c r="L16" s="88">
        <v>50</v>
      </c>
      <c r="M16" s="88">
        <v>50</v>
      </c>
      <c r="N16" s="178">
        <v>50</v>
      </c>
      <c r="O16" s="178">
        <v>47</v>
      </c>
      <c r="P16" s="88">
        <v>47</v>
      </c>
      <c r="Q16" s="168">
        <f t="shared" si="1"/>
        <v>1</v>
      </c>
    </row>
    <row r="17" spans="8:17" ht="11.25">
      <c r="H17" s="168"/>
      <c r="I17" s="91" t="s">
        <v>27</v>
      </c>
      <c r="O17" s="178">
        <v>4</v>
      </c>
      <c r="P17" s="88">
        <v>4</v>
      </c>
      <c r="Q17" s="180">
        <f t="shared" si="1"/>
        <v>1</v>
      </c>
    </row>
    <row r="18" spans="8:17" ht="11.25">
      <c r="H18" s="168"/>
      <c r="I18" s="95" t="s">
        <v>28</v>
      </c>
      <c r="J18" s="89"/>
      <c r="K18" s="90">
        <f>SUM(K14:K16)</f>
        <v>1042</v>
      </c>
      <c r="L18" s="90">
        <f>SUM(L14:L16)</f>
        <v>1042</v>
      </c>
      <c r="M18" s="90">
        <f>SUM(M14:M16)</f>
        <v>1042</v>
      </c>
      <c r="N18" s="165">
        <f>SUM(N14:N16)</f>
        <v>1042</v>
      </c>
      <c r="O18" s="165">
        <f>SUM(O14:O17)</f>
        <v>1035</v>
      </c>
      <c r="P18" s="90">
        <f>SUM(P14:P17)</f>
        <v>1035</v>
      </c>
      <c r="Q18" s="169">
        <f>P18/O18</f>
        <v>1</v>
      </c>
    </row>
    <row r="19" spans="8:17" ht="11.25">
      <c r="H19" s="168"/>
      <c r="Q19" s="168"/>
    </row>
    <row r="20" spans="8:17" ht="11.25">
      <c r="H20" s="168"/>
      <c r="I20" s="91" t="s">
        <v>140</v>
      </c>
      <c r="K20" s="92">
        <v>120</v>
      </c>
      <c r="L20" s="92">
        <v>120</v>
      </c>
      <c r="M20" s="92">
        <v>120</v>
      </c>
      <c r="N20" s="183">
        <v>120</v>
      </c>
      <c r="O20" s="183">
        <v>100</v>
      </c>
      <c r="P20" s="88">
        <v>100</v>
      </c>
      <c r="Q20" s="168">
        <f aca="true" t="shared" si="6" ref="Q20:Q26">P20/O20</f>
        <v>1</v>
      </c>
    </row>
    <row r="21" spans="8:17" ht="11.25">
      <c r="H21" s="168"/>
      <c r="I21" s="91" t="s">
        <v>30</v>
      </c>
      <c r="K21" s="92">
        <v>5</v>
      </c>
      <c r="L21" s="92">
        <v>5</v>
      </c>
      <c r="M21" s="92">
        <v>5</v>
      </c>
      <c r="N21" s="183">
        <v>5</v>
      </c>
      <c r="O21" s="183">
        <v>4</v>
      </c>
      <c r="P21" s="88">
        <v>4</v>
      </c>
      <c r="Q21" s="168">
        <f t="shared" si="6"/>
        <v>1</v>
      </c>
    </row>
    <row r="22" spans="8:17" ht="11.25">
      <c r="H22" s="168"/>
      <c r="I22" s="91" t="s">
        <v>129</v>
      </c>
      <c r="K22" s="92">
        <v>900</v>
      </c>
      <c r="L22" s="92">
        <v>900</v>
      </c>
      <c r="M22" s="92">
        <v>900</v>
      </c>
      <c r="N22" s="183">
        <v>1100</v>
      </c>
      <c r="O22" s="183">
        <v>762</v>
      </c>
      <c r="P22" s="88">
        <v>762</v>
      </c>
      <c r="Q22" s="168">
        <f t="shared" si="6"/>
        <v>1</v>
      </c>
    </row>
    <row r="23" spans="8:17" ht="11.25">
      <c r="H23" s="168"/>
      <c r="I23" s="91" t="s">
        <v>35</v>
      </c>
      <c r="L23" s="92"/>
      <c r="M23" s="92"/>
      <c r="N23" s="183"/>
      <c r="O23" s="183">
        <v>283</v>
      </c>
      <c r="P23" s="88">
        <v>283</v>
      </c>
      <c r="Q23" s="168">
        <f t="shared" si="6"/>
        <v>1</v>
      </c>
    </row>
    <row r="24" spans="8:17" ht="11.25">
      <c r="H24" s="168"/>
      <c r="I24" s="91" t="s">
        <v>90</v>
      </c>
      <c r="K24" s="92">
        <v>20</v>
      </c>
      <c r="L24" s="92">
        <v>20</v>
      </c>
      <c r="M24" s="92">
        <v>20</v>
      </c>
      <c r="N24" s="183">
        <v>20</v>
      </c>
      <c r="O24" s="183">
        <v>17</v>
      </c>
      <c r="P24" s="88">
        <v>17</v>
      </c>
      <c r="Q24" s="168">
        <f t="shared" si="6"/>
        <v>1</v>
      </c>
    </row>
    <row r="25" spans="8:17" ht="11.25">
      <c r="H25" s="168"/>
      <c r="I25" s="91" t="s">
        <v>36</v>
      </c>
      <c r="K25" s="92">
        <v>50</v>
      </c>
      <c r="L25" s="92">
        <v>50</v>
      </c>
      <c r="M25" s="92">
        <v>50</v>
      </c>
      <c r="N25" s="183">
        <v>50</v>
      </c>
      <c r="O25" s="183">
        <v>291</v>
      </c>
      <c r="P25" s="88">
        <v>291</v>
      </c>
      <c r="Q25" s="168">
        <f t="shared" si="6"/>
        <v>1</v>
      </c>
    </row>
    <row r="26" spans="8:17" ht="11.25">
      <c r="H26" s="168"/>
      <c r="I26" s="93" t="s">
        <v>504</v>
      </c>
      <c r="K26" s="94">
        <f aca="true" t="shared" si="7" ref="K26:P26">SUM(K20:K25)</f>
        <v>1095</v>
      </c>
      <c r="L26" s="94">
        <f t="shared" si="7"/>
        <v>1095</v>
      </c>
      <c r="M26" s="94">
        <f t="shared" si="7"/>
        <v>1095</v>
      </c>
      <c r="N26" s="164">
        <f t="shared" si="7"/>
        <v>1295</v>
      </c>
      <c r="O26" s="164">
        <f t="shared" si="7"/>
        <v>1457</v>
      </c>
      <c r="P26" s="94">
        <f t="shared" si="7"/>
        <v>1457</v>
      </c>
      <c r="Q26" s="170">
        <f t="shared" si="6"/>
        <v>1</v>
      </c>
    </row>
    <row r="27" spans="8:17" ht="11.25">
      <c r="H27" s="168"/>
      <c r="Q27" s="168"/>
    </row>
    <row r="28" spans="8:17" ht="11.25">
      <c r="H28" s="168"/>
      <c r="I28" s="91" t="s">
        <v>37</v>
      </c>
      <c r="K28" s="92">
        <v>160</v>
      </c>
      <c r="L28" s="92">
        <v>160</v>
      </c>
      <c r="M28" s="92">
        <v>160</v>
      </c>
      <c r="N28" s="183">
        <v>160</v>
      </c>
      <c r="O28" s="183">
        <v>164</v>
      </c>
      <c r="P28" s="88">
        <v>164</v>
      </c>
      <c r="Q28" s="168">
        <f aca="true" t="shared" si="8" ref="Q28:Q36">P28/O28</f>
        <v>1</v>
      </c>
    </row>
    <row r="29" spans="8:17" ht="11.25">
      <c r="H29" s="168"/>
      <c r="I29" s="91" t="s">
        <v>41</v>
      </c>
      <c r="L29" s="92"/>
      <c r="M29" s="92"/>
      <c r="N29" s="183"/>
      <c r="O29" s="183"/>
      <c r="Q29" s="168"/>
    </row>
    <row r="30" spans="8:17" ht="11.25">
      <c r="H30" s="168"/>
      <c r="I30" s="91" t="s">
        <v>42</v>
      </c>
      <c r="K30" s="92">
        <v>240</v>
      </c>
      <c r="L30" s="92">
        <v>240</v>
      </c>
      <c r="M30" s="92">
        <v>240</v>
      </c>
      <c r="N30" s="183">
        <v>240</v>
      </c>
      <c r="O30" s="183">
        <v>245</v>
      </c>
      <c r="P30" s="88">
        <v>245</v>
      </c>
      <c r="Q30" s="168">
        <f t="shared" si="8"/>
        <v>1</v>
      </c>
    </row>
    <row r="31" spans="8:17" ht="11.25">
      <c r="H31" s="168"/>
      <c r="I31" s="91" t="s">
        <v>43</v>
      </c>
      <c r="K31" s="92">
        <v>160</v>
      </c>
      <c r="L31" s="92">
        <v>160</v>
      </c>
      <c r="M31" s="92">
        <v>160</v>
      </c>
      <c r="N31" s="183">
        <v>160</v>
      </c>
      <c r="O31" s="183">
        <v>162</v>
      </c>
      <c r="P31" s="88">
        <v>162</v>
      </c>
      <c r="Q31" s="168">
        <f t="shared" si="8"/>
        <v>1</v>
      </c>
    </row>
    <row r="32" spans="8:17" ht="11.25">
      <c r="H32" s="168"/>
      <c r="I32" s="91" t="s">
        <v>44</v>
      </c>
      <c r="K32" s="92">
        <v>2</v>
      </c>
      <c r="L32" s="92">
        <v>2</v>
      </c>
      <c r="M32" s="92">
        <v>2</v>
      </c>
      <c r="N32" s="183">
        <v>2</v>
      </c>
      <c r="O32" s="183">
        <v>6</v>
      </c>
      <c r="P32" s="88">
        <v>6</v>
      </c>
      <c r="Q32" s="168">
        <f t="shared" si="8"/>
        <v>1</v>
      </c>
    </row>
    <row r="33" spans="8:17" ht="11.25">
      <c r="H33" s="168"/>
      <c r="I33" s="91" t="s">
        <v>45</v>
      </c>
      <c r="K33" s="92">
        <v>120</v>
      </c>
      <c r="L33" s="92">
        <v>120</v>
      </c>
      <c r="M33" s="92">
        <v>120</v>
      </c>
      <c r="N33" s="183">
        <v>120</v>
      </c>
      <c r="O33" s="183">
        <v>208</v>
      </c>
      <c r="P33" s="88">
        <v>208</v>
      </c>
      <c r="Q33" s="168">
        <f t="shared" si="8"/>
        <v>1</v>
      </c>
    </row>
    <row r="34" spans="8:17" ht="11.25">
      <c r="H34" s="168"/>
      <c r="I34" s="91" t="s">
        <v>46</v>
      </c>
      <c r="K34" s="92">
        <v>340</v>
      </c>
      <c r="L34" s="92">
        <v>340</v>
      </c>
      <c r="M34" s="92">
        <v>340</v>
      </c>
      <c r="N34" s="183">
        <v>340</v>
      </c>
      <c r="O34" s="183">
        <v>223</v>
      </c>
      <c r="P34" s="88">
        <v>223</v>
      </c>
      <c r="Q34" s="168">
        <f t="shared" si="8"/>
        <v>1</v>
      </c>
    </row>
    <row r="35" spans="8:17" ht="11.25">
      <c r="H35" s="168"/>
      <c r="I35" s="91" t="s">
        <v>47</v>
      </c>
      <c r="L35" s="92"/>
      <c r="M35" s="92"/>
      <c r="N35" s="183"/>
      <c r="O35" s="183"/>
      <c r="Q35" s="168"/>
    </row>
    <row r="36" spans="8:17" ht="11.25">
      <c r="H36" s="168"/>
      <c r="I36" s="93" t="s">
        <v>505</v>
      </c>
      <c r="K36" s="94">
        <f aca="true" t="shared" si="9" ref="K36:P36">SUM(K28:K35)</f>
        <v>1022</v>
      </c>
      <c r="L36" s="94">
        <f t="shared" si="9"/>
        <v>1022</v>
      </c>
      <c r="M36" s="94">
        <f t="shared" si="9"/>
        <v>1022</v>
      </c>
      <c r="N36" s="164">
        <f t="shared" si="9"/>
        <v>1022</v>
      </c>
      <c r="O36" s="164">
        <f t="shared" si="9"/>
        <v>1008</v>
      </c>
      <c r="P36" s="94">
        <f t="shared" si="9"/>
        <v>1008</v>
      </c>
      <c r="Q36" s="170">
        <f t="shared" si="8"/>
        <v>1</v>
      </c>
    </row>
    <row r="37" spans="8:17" ht="11.25">
      <c r="H37" s="168"/>
      <c r="Q37" s="168"/>
    </row>
    <row r="38" spans="8:17" ht="11.25">
      <c r="H38" s="168"/>
      <c r="I38" s="91" t="s">
        <v>75</v>
      </c>
      <c r="K38" s="92">
        <v>400</v>
      </c>
      <c r="L38" s="88">
        <v>400</v>
      </c>
      <c r="M38" s="88">
        <v>340</v>
      </c>
      <c r="N38" s="178">
        <v>340</v>
      </c>
      <c r="O38" s="178">
        <v>393</v>
      </c>
      <c r="P38" s="88">
        <v>393</v>
      </c>
      <c r="Q38" s="168">
        <f>P38/O38</f>
        <v>1</v>
      </c>
    </row>
    <row r="39" spans="8:17" ht="11.25">
      <c r="H39" s="168"/>
      <c r="I39" s="93" t="s">
        <v>59</v>
      </c>
      <c r="K39" s="94">
        <f aca="true" t="shared" si="10" ref="K39:P39">SUM(K38)</f>
        <v>400</v>
      </c>
      <c r="L39" s="94">
        <f t="shared" si="10"/>
        <v>400</v>
      </c>
      <c r="M39" s="94">
        <f t="shared" si="10"/>
        <v>340</v>
      </c>
      <c r="N39" s="164">
        <f t="shared" si="10"/>
        <v>340</v>
      </c>
      <c r="O39" s="164">
        <f t="shared" si="10"/>
        <v>393</v>
      </c>
      <c r="P39" s="94">
        <f t="shared" si="10"/>
        <v>393</v>
      </c>
      <c r="Q39" s="170">
        <f>P39/O39</f>
        <v>1</v>
      </c>
    </row>
    <row r="40" spans="8:17" ht="11.25">
      <c r="H40" s="168"/>
      <c r="I40" s="93"/>
      <c r="Q40" s="168"/>
    </row>
    <row r="41" spans="8:17" ht="11.25">
      <c r="H41" s="168"/>
      <c r="I41" s="91" t="s">
        <v>101</v>
      </c>
      <c r="M41" s="88">
        <v>60</v>
      </c>
      <c r="N41" s="178">
        <v>60</v>
      </c>
      <c r="O41" s="178">
        <v>59</v>
      </c>
      <c r="P41" s="88">
        <v>59</v>
      </c>
      <c r="Q41" s="168">
        <f>P41/O41</f>
        <v>1</v>
      </c>
    </row>
    <row r="42" spans="8:17" ht="11.25">
      <c r="H42" s="168"/>
      <c r="I42" s="93" t="s">
        <v>58</v>
      </c>
      <c r="K42" s="94">
        <f aca="true" t="shared" si="11" ref="K42:P42">SUM(K41)</f>
        <v>0</v>
      </c>
      <c r="L42" s="94">
        <f t="shared" si="11"/>
        <v>0</v>
      </c>
      <c r="M42" s="94">
        <f t="shared" si="11"/>
        <v>60</v>
      </c>
      <c r="N42" s="164">
        <f t="shared" si="11"/>
        <v>60</v>
      </c>
      <c r="O42" s="164">
        <f t="shared" si="11"/>
        <v>59</v>
      </c>
      <c r="P42" s="94">
        <f t="shared" si="11"/>
        <v>59</v>
      </c>
      <c r="Q42" s="170">
        <f>P42/O42</f>
        <v>1</v>
      </c>
    </row>
    <row r="43" spans="8:17" ht="11.25">
      <c r="H43" s="168"/>
      <c r="Q43" s="168"/>
    </row>
    <row r="44" spans="8:17" ht="11.25">
      <c r="H44" s="168"/>
      <c r="I44" s="95" t="s">
        <v>506</v>
      </c>
      <c r="K44" s="90">
        <f aca="true" t="shared" si="12" ref="K44:P44">K26+K36+K39+K42</f>
        <v>2517</v>
      </c>
      <c r="L44" s="90">
        <f t="shared" si="12"/>
        <v>2517</v>
      </c>
      <c r="M44" s="90">
        <f t="shared" si="12"/>
        <v>2517</v>
      </c>
      <c r="N44" s="165">
        <f t="shared" si="12"/>
        <v>2717</v>
      </c>
      <c r="O44" s="165">
        <f t="shared" si="12"/>
        <v>2917</v>
      </c>
      <c r="P44" s="90">
        <f t="shared" si="12"/>
        <v>2917</v>
      </c>
      <c r="Q44" s="169">
        <f>P44/O44</f>
        <v>1</v>
      </c>
    </row>
    <row r="45" ht="11.25">
      <c r="Q45" s="168"/>
    </row>
    <row r="46" spans="1:17" ht="11.25">
      <c r="A46" s="89" t="s">
        <v>219</v>
      </c>
      <c r="B46" s="90">
        <f aca="true" t="shared" si="13" ref="B46:G46">B3+B6+B8</f>
        <v>6939</v>
      </c>
      <c r="C46" s="90">
        <f t="shared" si="13"/>
        <v>6939</v>
      </c>
      <c r="D46" s="90">
        <f t="shared" si="13"/>
        <v>6939</v>
      </c>
      <c r="E46" s="90">
        <f t="shared" si="13"/>
        <v>7139</v>
      </c>
      <c r="F46" s="90">
        <f t="shared" si="13"/>
        <v>7302</v>
      </c>
      <c r="G46" s="90">
        <f t="shared" si="13"/>
        <v>7302</v>
      </c>
      <c r="H46" s="169">
        <f>G46/F46</f>
        <v>1</v>
      </c>
      <c r="I46" s="95" t="s">
        <v>61</v>
      </c>
      <c r="J46" s="89"/>
      <c r="K46" s="90">
        <f aca="true" t="shared" si="14" ref="K46:P46">K12+K18+K44</f>
        <v>6939</v>
      </c>
      <c r="L46" s="90">
        <f t="shared" si="14"/>
        <v>6939</v>
      </c>
      <c r="M46" s="90">
        <f t="shared" si="14"/>
        <v>6939</v>
      </c>
      <c r="N46" s="165">
        <f t="shared" si="14"/>
        <v>7139</v>
      </c>
      <c r="O46" s="165">
        <f t="shared" si="14"/>
        <v>7302</v>
      </c>
      <c r="P46" s="90">
        <f t="shared" si="14"/>
        <v>7302</v>
      </c>
      <c r="Q46" s="169">
        <f>P46/O46</f>
        <v>1</v>
      </c>
    </row>
  </sheetData>
  <mergeCells count="1">
    <mergeCell ref="I1:J1"/>
  </mergeCells>
  <printOptions/>
  <pageMargins left="0.45" right="0.21" top="1" bottom="1" header="0.5" footer="0.5"/>
  <pageSetup horizontalDpi="300" verticalDpi="300" orientation="landscape" paperSize="9" scale="86" r:id="rId1"/>
  <headerFooter alignWithMargins="0">
    <oddHeader>&amp;C&amp;"Arial,Félkövér"&amp;12 851286 Fogorvosi ellátás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3">
      <selection activeCell="F43" sqref="F43"/>
    </sheetView>
  </sheetViews>
  <sheetFormatPr defaultColWidth="9.140625" defaultRowHeight="12.75"/>
  <cols>
    <col min="1" max="1" width="18.00390625" style="88" customWidth="1"/>
    <col min="2" max="2" width="7.7109375" style="92" bestFit="1" customWidth="1"/>
    <col min="3" max="3" width="6.28125" style="92" bestFit="1" customWidth="1"/>
    <col min="4" max="4" width="8.00390625" style="92" customWidth="1"/>
    <col min="5" max="6" width="8.00390625" style="183" customWidth="1"/>
    <col min="7" max="8" width="8.00390625" style="88" customWidth="1"/>
    <col min="9" max="9" width="9.140625" style="91" customWidth="1"/>
    <col min="10" max="10" width="10.8515625" style="88" customWidth="1"/>
    <col min="11" max="11" width="7.7109375" style="92" bestFit="1" customWidth="1"/>
    <col min="12" max="12" width="6.28125" style="88" bestFit="1" customWidth="1"/>
    <col min="13" max="13" width="8.00390625" style="88" customWidth="1"/>
    <col min="14" max="15" width="8.00390625" style="178" customWidth="1"/>
    <col min="16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182" t="s">
        <v>639</v>
      </c>
      <c r="F1" s="182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182" t="s">
        <v>639</v>
      </c>
      <c r="O1" s="182" t="s">
        <v>643</v>
      </c>
      <c r="P1" s="86" t="s">
        <v>644</v>
      </c>
      <c r="Q1" s="86" t="s">
        <v>645</v>
      </c>
    </row>
    <row r="2" spans="1:17" ht="11.25">
      <c r="A2" s="88" t="s">
        <v>530</v>
      </c>
      <c r="B2" s="92">
        <v>7600</v>
      </c>
      <c r="C2" s="92">
        <v>7600</v>
      </c>
      <c r="D2" s="92">
        <v>7600</v>
      </c>
      <c r="E2" s="183">
        <v>7100</v>
      </c>
      <c r="F2" s="183">
        <v>7024</v>
      </c>
      <c r="G2" s="88">
        <v>7024</v>
      </c>
      <c r="H2" s="168">
        <f>G2/F2</f>
        <v>1</v>
      </c>
      <c r="I2" s="91" t="s">
        <v>78</v>
      </c>
      <c r="K2" s="92">
        <v>4875</v>
      </c>
      <c r="L2" s="92">
        <v>4875</v>
      </c>
      <c r="M2" s="92">
        <v>4875</v>
      </c>
      <c r="N2" s="183">
        <v>4695</v>
      </c>
      <c r="O2" s="183">
        <v>4659</v>
      </c>
      <c r="P2" s="88">
        <v>4659</v>
      </c>
      <c r="Q2" s="168">
        <f>P2/O2</f>
        <v>1</v>
      </c>
    </row>
    <row r="3" spans="1:17" ht="11.25">
      <c r="A3" s="89" t="s">
        <v>531</v>
      </c>
      <c r="B3" s="90">
        <f aca="true" t="shared" si="0" ref="B3:G3">SUM(B2)</f>
        <v>7600</v>
      </c>
      <c r="C3" s="90">
        <f t="shared" si="0"/>
        <v>7600</v>
      </c>
      <c r="D3" s="90">
        <f t="shared" si="0"/>
        <v>7600</v>
      </c>
      <c r="E3" s="165">
        <f t="shared" si="0"/>
        <v>7100</v>
      </c>
      <c r="F3" s="165">
        <f t="shared" si="0"/>
        <v>7024</v>
      </c>
      <c r="G3" s="90">
        <f t="shared" si="0"/>
        <v>7024</v>
      </c>
      <c r="H3" s="169">
        <f>G3/F3</f>
        <v>1</v>
      </c>
      <c r="I3" s="91" t="s">
        <v>80</v>
      </c>
      <c r="K3" s="92">
        <v>156</v>
      </c>
      <c r="L3" s="92">
        <v>156</v>
      </c>
      <c r="M3" s="92">
        <v>156</v>
      </c>
      <c r="N3" s="183">
        <v>156</v>
      </c>
      <c r="O3" s="183">
        <v>137</v>
      </c>
      <c r="P3" s="88">
        <v>137</v>
      </c>
      <c r="Q3" s="168">
        <f aca="true" t="shared" si="1" ref="Q3:Q15">P3/O3</f>
        <v>1</v>
      </c>
    </row>
    <row r="4" spans="8:17" ht="11.25">
      <c r="H4" s="168"/>
      <c r="I4" s="91" t="s">
        <v>114</v>
      </c>
      <c r="K4" s="92">
        <v>400</v>
      </c>
      <c r="L4" s="92">
        <v>400</v>
      </c>
      <c r="M4" s="92">
        <v>400</v>
      </c>
      <c r="N4" s="183">
        <v>580</v>
      </c>
      <c r="O4" s="183">
        <v>612</v>
      </c>
      <c r="P4" s="88">
        <v>622</v>
      </c>
      <c r="Q4" s="168">
        <f t="shared" si="1"/>
        <v>1.0163398692810457</v>
      </c>
    </row>
    <row r="5" spans="1:17" ht="11.25">
      <c r="A5" s="89" t="s">
        <v>220</v>
      </c>
      <c r="B5" s="90">
        <f aca="true" t="shared" si="2" ref="B5:G5">K44-B3</f>
        <v>1494</v>
      </c>
      <c r="C5" s="90">
        <f t="shared" si="2"/>
        <v>1494</v>
      </c>
      <c r="D5" s="90">
        <f t="shared" si="2"/>
        <v>1386</v>
      </c>
      <c r="E5" s="165">
        <f t="shared" si="2"/>
        <v>1886</v>
      </c>
      <c r="F5" s="165">
        <f t="shared" si="2"/>
        <v>2002</v>
      </c>
      <c r="G5" s="90">
        <f t="shared" si="2"/>
        <v>2002</v>
      </c>
      <c r="H5" s="169">
        <f>G5/F5</f>
        <v>1</v>
      </c>
      <c r="I5" s="91" t="s">
        <v>85</v>
      </c>
      <c r="K5" s="92">
        <v>50</v>
      </c>
      <c r="L5" s="92">
        <v>50</v>
      </c>
      <c r="M5" s="92">
        <v>150</v>
      </c>
      <c r="N5" s="183">
        <v>150</v>
      </c>
      <c r="O5" s="183">
        <v>128</v>
      </c>
      <c r="P5" s="88">
        <v>118</v>
      </c>
      <c r="Q5" s="168">
        <f t="shared" si="1"/>
        <v>0.921875</v>
      </c>
    </row>
    <row r="6" spans="8:17" ht="11.25">
      <c r="H6" s="168"/>
      <c r="I6" s="91" t="s">
        <v>86</v>
      </c>
      <c r="K6" s="92">
        <v>106</v>
      </c>
      <c r="L6" s="92">
        <v>106</v>
      </c>
      <c r="M6" s="92">
        <v>106</v>
      </c>
      <c r="N6" s="183">
        <v>106</v>
      </c>
      <c r="O6" s="183">
        <v>116</v>
      </c>
      <c r="P6" s="88">
        <v>116</v>
      </c>
      <c r="Q6" s="168">
        <f t="shared" si="1"/>
        <v>1</v>
      </c>
    </row>
    <row r="7" spans="8:17" ht="11.25">
      <c r="H7" s="168"/>
      <c r="I7" s="91" t="s">
        <v>13</v>
      </c>
      <c r="K7" s="92">
        <v>364</v>
      </c>
      <c r="L7" s="92">
        <v>364</v>
      </c>
      <c r="M7" s="92">
        <v>264</v>
      </c>
      <c r="N7" s="183">
        <v>264</v>
      </c>
      <c r="O7" s="183">
        <v>289</v>
      </c>
      <c r="P7" s="88">
        <v>289</v>
      </c>
      <c r="Q7" s="168">
        <f t="shared" si="1"/>
        <v>1</v>
      </c>
    </row>
    <row r="8" spans="9:17" ht="11.25">
      <c r="I8" s="93" t="s">
        <v>53</v>
      </c>
      <c r="J8" s="99"/>
      <c r="K8" s="94">
        <f aca="true" t="shared" si="3" ref="K8:P8">SUM(K2:K7)</f>
        <v>5951</v>
      </c>
      <c r="L8" s="94">
        <f t="shared" si="3"/>
        <v>5951</v>
      </c>
      <c r="M8" s="94">
        <f t="shared" si="3"/>
        <v>5951</v>
      </c>
      <c r="N8" s="164">
        <f t="shared" si="3"/>
        <v>5951</v>
      </c>
      <c r="O8" s="164">
        <f t="shared" si="3"/>
        <v>5941</v>
      </c>
      <c r="P8" s="94">
        <f t="shared" si="3"/>
        <v>5941</v>
      </c>
      <c r="Q8" s="170">
        <f t="shared" si="1"/>
        <v>1</v>
      </c>
    </row>
    <row r="9" ht="11.25">
      <c r="Q9" s="168"/>
    </row>
    <row r="10" spans="9:17" ht="11.25">
      <c r="I10" s="95" t="s">
        <v>507</v>
      </c>
      <c r="J10" s="89"/>
      <c r="K10" s="90">
        <f aca="true" t="shared" si="4" ref="K10:P10">K8</f>
        <v>5951</v>
      </c>
      <c r="L10" s="90">
        <f t="shared" si="4"/>
        <v>5951</v>
      </c>
      <c r="M10" s="90">
        <f t="shared" si="4"/>
        <v>5951</v>
      </c>
      <c r="N10" s="165">
        <f t="shared" si="4"/>
        <v>5951</v>
      </c>
      <c r="O10" s="165">
        <f t="shared" si="4"/>
        <v>5941</v>
      </c>
      <c r="P10" s="90">
        <f t="shared" si="4"/>
        <v>5941</v>
      </c>
      <c r="Q10" s="169">
        <f t="shared" si="1"/>
        <v>1</v>
      </c>
    </row>
    <row r="11" ht="11.25">
      <c r="Q11" s="168"/>
    </row>
    <row r="12" spans="9:17" ht="11.25">
      <c r="I12" s="91" t="s">
        <v>23</v>
      </c>
      <c r="K12" s="92">
        <v>1575</v>
      </c>
      <c r="L12" s="92">
        <v>1575</v>
      </c>
      <c r="M12" s="92">
        <v>1575</v>
      </c>
      <c r="N12" s="183">
        <v>1575</v>
      </c>
      <c r="O12" s="183">
        <v>1608</v>
      </c>
      <c r="P12" s="88">
        <v>1608</v>
      </c>
      <c r="Q12" s="168">
        <f t="shared" si="1"/>
        <v>1</v>
      </c>
    </row>
    <row r="13" spans="9:17" ht="11.25">
      <c r="I13" s="91" t="s">
        <v>89</v>
      </c>
      <c r="K13" s="92">
        <v>163</v>
      </c>
      <c r="L13" s="92">
        <v>163</v>
      </c>
      <c r="M13" s="92">
        <v>163</v>
      </c>
      <c r="N13" s="183">
        <v>163</v>
      </c>
      <c r="O13" s="183">
        <v>166</v>
      </c>
      <c r="P13" s="88">
        <v>166</v>
      </c>
      <c r="Q13" s="168">
        <f t="shared" si="1"/>
        <v>1</v>
      </c>
    </row>
    <row r="14" spans="9:17" ht="11.25">
      <c r="I14" s="91" t="s">
        <v>25</v>
      </c>
      <c r="K14" s="92">
        <v>50</v>
      </c>
      <c r="L14" s="92">
        <v>50</v>
      </c>
      <c r="M14" s="92">
        <v>50</v>
      </c>
      <c r="N14" s="183">
        <v>50</v>
      </c>
      <c r="O14" s="183">
        <v>46</v>
      </c>
      <c r="P14" s="88">
        <v>46</v>
      </c>
      <c r="Q14" s="168">
        <f t="shared" si="1"/>
        <v>1</v>
      </c>
    </row>
    <row r="15" spans="9:17" ht="11.25">
      <c r="I15" s="91" t="s">
        <v>27</v>
      </c>
      <c r="O15" s="178">
        <v>3</v>
      </c>
      <c r="P15" s="88">
        <v>3</v>
      </c>
      <c r="Q15" s="168">
        <f t="shared" si="1"/>
        <v>1</v>
      </c>
    </row>
    <row r="16" spans="9:17" ht="11.25">
      <c r="I16" s="95" t="s">
        <v>28</v>
      </c>
      <c r="J16" s="89"/>
      <c r="K16" s="90">
        <f>SUM(K12:K14)</f>
        <v>1788</v>
      </c>
      <c r="L16" s="90">
        <f>SUM(L12:L14)</f>
        <v>1788</v>
      </c>
      <c r="M16" s="90">
        <f>SUM(M12:M14)</f>
        <v>1788</v>
      </c>
      <c r="N16" s="165">
        <f>SUM(N12:N14)</f>
        <v>1788</v>
      </c>
      <c r="O16" s="165">
        <f>SUM(O12:O15)</f>
        <v>1823</v>
      </c>
      <c r="P16" s="90">
        <f>SUM(P12:P15)</f>
        <v>1823</v>
      </c>
      <c r="Q16" s="169">
        <f>P16/O16</f>
        <v>1</v>
      </c>
    </row>
    <row r="17" ht="11.25">
      <c r="Q17" s="168"/>
    </row>
    <row r="18" spans="9:17" ht="11.25">
      <c r="I18" s="91" t="s">
        <v>140</v>
      </c>
      <c r="K18" s="92">
        <v>15</v>
      </c>
      <c r="L18" s="92">
        <v>15</v>
      </c>
      <c r="M18" s="92">
        <v>15</v>
      </c>
      <c r="N18" s="183">
        <v>15</v>
      </c>
      <c r="O18" s="183">
        <v>14</v>
      </c>
      <c r="P18" s="88">
        <v>14</v>
      </c>
      <c r="Q18" s="168">
        <f aca="true" t="shared" si="5" ref="Q18:Q26">P18/O18</f>
        <v>1</v>
      </c>
    </row>
    <row r="19" spans="9:17" ht="11.25">
      <c r="I19" s="91" t="s">
        <v>30</v>
      </c>
      <c r="K19" s="92">
        <v>50</v>
      </c>
      <c r="L19" s="92">
        <v>50</v>
      </c>
      <c r="M19" s="92">
        <v>50</v>
      </c>
      <c r="N19" s="183">
        <v>50</v>
      </c>
      <c r="O19" s="183">
        <v>45</v>
      </c>
      <c r="P19" s="88">
        <v>45</v>
      </c>
      <c r="Q19" s="168">
        <f t="shared" si="5"/>
        <v>1</v>
      </c>
    </row>
    <row r="20" spans="9:17" ht="11.25">
      <c r="I20" s="91" t="s">
        <v>31</v>
      </c>
      <c r="L20" s="92"/>
      <c r="M20" s="92">
        <v>0</v>
      </c>
      <c r="N20" s="183">
        <v>0</v>
      </c>
      <c r="O20" s="183">
        <v>6</v>
      </c>
      <c r="P20" s="88">
        <v>6</v>
      </c>
      <c r="Q20" s="168">
        <f t="shared" si="5"/>
        <v>1</v>
      </c>
    </row>
    <row r="21" spans="9:17" ht="11.25">
      <c r="I21" s="91" t="s">
        <v>32</v>
      </c>
      <c r="K21" s="92">
        <v>5</v>
      </c>
      <c r="L21" s="92">
        <v>5</v>
      </c>
      <c r="M21" s="92">
        <v>5</v>
      </c>
      <c r="N21" s="183">
        <v>5</v>
      </c>
      <c r="O21" s="183">
        <v>5</v>
      </c>
      <c r="P21" s="88">
        <v>5</v>
      </c>
      <c r="Q21" s="168">
        <f t="shared" si="5"/>
        <v>1</v>
      </c>
    </row>
    <row r="22" spans="9:17" ht="11.25">
      <c r="I22" s="91" t="s">
        <v>129</v>
      </c>
      <c r="K22" s="92">
        <v>10</v>
      </c>
      <c r="L22" s="92">
        <v>10</v>
      </c>
      <c r="M22" s="92">
        <v>10</v>
      </c>
      <c r="N22" s="183">
        <v>10</v>
      </c>
      <c r="O22" s="183"/>
      <c r="Q22" s="168"/>
    </row>
    <row r="23" spans="9:17" ht="11.25">
      <c r="I23" s="91" t="s">
        <v>35</v>
      </c>
      <c r="L23" s="92"/>
      <c r="M23" s="92">
        <v>20</v>
      </c>
      <c r="N23" s="183">
        <v>20</v>
      </c>
      <c r="O23" s="183">
        <v>17</v>
      </c>
      <c r="P23" s="88">
        <v>17</v>
      </c>
      <c r="Q23" s="168">
        <f t="shared" si="5"/>
        <v>1</v>
      </c>
    </row>
    <row r="24" spans="9:17" ht="11.25">
      <c r="I24" s="91" t="s">
        <v>90</v>
      </c>
      <c r="K24" s="92">
        <v>70</v>
      </c>
      <c r="L24" s="92">
        <v>70</v>
      </c>
      <c r="M24" s="92">
        <v>82</v>
      </c>
      <c r="N24" s="183">
        <v>82</v>
      </c>
      <c r="O24" s="183">
        <v>88</v>
      </c>
      <c r="P24" s="88">
        <v>88</v>
      </c>
      <c r="Q24" s="168">
        <f t="shared" si="5"/>
        <v>1</v>
      </c>
    </row>
    <row r="25" spans="9:17" ht="11.25">
      <c r="I25" s="91" t="s">
        <v>36</v>
      </c>
      <c r="K25" s="92">
        <v>50</v>
      </c>
      <c r="L25" s="92">
        <v>50</v>
      </c>
      <c r="M25" s="92">
        <v>50</v>
      </c>
      <c r="N25" s="183">
        <v>50</v>
      </c>
      <c r="O25" s="183">
        <v>52</v>
      </c>
      <c r="P25" s="88">
        <v>52</v>
      </c>
      <c r="Q25" s="168">
        <f t="shared" si="5"/>
        <v>1</v>
      </c>
    </row>
    <row r="26" spans="9:17" ht="11.25">
      <c r="I26" s="93" t="s">
        <v>504</v>
      </c>
      <c r="K26" s="94">
        <f aca="true" t="shared" si="6" ref="K26:P26">SUM(K18:K25)</f>
        <v>200</v>
      </c>
      <c r="L26" s="94">
        <f t="shared" si="6"/>
        <v>200</v>
      </c>
      <c r="M26" s="94">
        <f t="shared" si="6"/>
        <v>232</v>
      </c>
      <c r="N26" s="164">
        <f t="shared" si="6"/>
        <v>232</v>
      </c>
      <c r="O26" s="164">
        <f t="shared" si="6"/>
        <v>227</v>
      </c>
      <c r="P26" s="94">
        <f t="shared" si="6"/>
        <v>227</v>
      </c>
      <c r="Q26" s="170">
        <f t="shared" si="5"/>
        <v>1</v>
      </c>
    </row>
    <row r="27" ht="11.25">
      <c r="Q27" s="168"/>
    </row>
    <row r="28" spans="9:17" ht="11.25">
      <c r="I28" s="91" t="s">
        <v>37</v>
      </c>
      <c r="K28" s="92">
        <v>150</v>
      </c>
      <c r="L28" s="92">
        <v>150</v>
      </c>
      <c r="M28" s="92">
        <v>130</v>
      </c>
      <c r="N28" s="183">
        <v>130</v>
      </c>
      <c r="O28" s="183">
        <v>132</v>
      </c>
      <c r="P28" s="88">
        <v>132</v>
      </c>
      <c r="Q28" s="168">
        <f>P28/O28</f>
        <v>1</v>
      </c>
    </row>
    <row r="29" spans="9:17" ht="11.25">
      <c r="I29" s="91" t="s">
        <v>41</v>
      </c>
      <c r="L29" s="92"/>
      <c r="M29" s="92"/>
      <c r="N29" s="183"/>
      <c r="O29" s="183"/>
      <c r="Q29" s="168"/>
    </row>
    <row r="30" spans="9:17" ht="11.25">
      <c r="I30" s="91" t="s">
        <v>42</v>
      </c>
      <c r="K30" s="92">
        <v>500</v>
      </c>
      <c r="L30" s="92">
        <v>500</v>
      </c>
      <c r="M30" s="92">
        <v>350</v>
      </c>
      <c r="N30" s="183">
        <v>350</v>
      </c>
      <c r="O30" s="183">
        <v>371</v>
      </c>
      <c r="P30" s="88">
        <v>371</v>
      </c>
      <c r="Q30" s="168">
        <f aca="true" t="shared" si="7" ref="Q30:Q36">P30/O30</f>
        <v>1</v>
      </c>
    </row>
    <row r="31" spans="9:17" ht="11.25">
      <c r="I31" s="91" t="s">
        <v>43</v>
      </c>
      <c r="K31" s="92">
        <v>180</v>
      </c>
      <c r="L31" s="92">
        <v>180</v>
      </c>
      <c r="M31" s="92">
        <v>180</v>
      </c>
      <c r="N31" s="183">
        <v>180</v>
      </c>
      <c r="O31" s="183">
        <v>171</v>
      </c>
      <c r="P31" s="88">
        <v>171</v>
      </c>
      <c r="Q31" s="168">
        <f t="shared" si="7"/>
        <v>1</v>
      </c>
    </row>
    <row r="32" spans="9:17" ht="11.25">
      <c r="I32" s="91" t="s">
        <v>44</v>
      </c>
      <c r="K32" s="92">
        <v>5</v>
      </c>
      <c r="L32" s="92">
        <v>5</v>
      </c>
      <c r="M32" s="92">
        <v>5</v>
      </c>
      <c r="N32" s="183">
        <v>5</v>
      </c>
      <c r="O32" s="183">
        <v>11</v>
      </c>
      <c r="P32" s="88">
        <v>11</v>
      </c>
      <c r="Q32" s="168">
        <f t="shared" si="7"/>
        <v>1</v>
      </c>
    </row>
    <row r="33" spans="9:17" ht="11.25">
      <c r="I33" s="91" t="s">
        <v>45</v>
      </c>
      <c r="K33" s="92">
        <v>25</v>
      </c>
      <c r="L33" s="92">
        <v>25</v>
      </c>
      <c r="M33" s="92">
        <v>25</v>
      </c>
      <c r="N33" s="183">
        <v>25</v>
      </c>
      <c r="O33" s="183">
        <v>65</v>
      </c>
      <c r="P33" s="88">
        <v>65</v>
      </c>
      <c r="Q33" s="168">
        <f t="shared" si="7"/>
        <v>1</v>
      </c>
    </row>
    <row r="34" spans="9:17" ht="11.25">
      <c r="I34" s="91" t="s">
        <v>46</v>
      </c>
      <c r="K34" s="92">
        <v>80</v>
      </c>
      <c r="L34" s="92">
        <v>80</v>
      </c>
      <c r="M34" s="92">
        <v>80</v>
      </c>
      <c r="N34" s="183">
        <v>80</v>
      </c>
      <c r="O34" s="183">
        <v>44</v>
      </c>
      <c r="P34" s="88">
        <v>44</v>
      </c>
      <c r="Q34" s="168">
        <f t="shared" si="7"/>
        <v>1</v>
      </c>
    </row>
    <row r="35" spans="9:17" ht="11.25">
      <c r="I35" s="91" t="s">
        <v>47</v>
      </c>
      <c r="L35" s="92"/>
      <c r="M35" s="92">
        <v>30</v>
      </c>
      <c r="N35" s="183">
        <v>30</v>
      </c>
      <c r="O35" s="183">
        <v>48</v>
      </c>
      <c r="P35" s="88">
        <v>48</v>
      </c>
      <c r="Q35" s="168">
        <f t="shared" si="7"/>
        <v>1</v>
      </c>
    </row>
    <row r="36" spans="9:17" ht="11.25">
      <c r="I36" s="93" t="s">
        <v>505</v>
      </c>
      <c r="K36" s="94">
        <f aca="true" t="shared" si="8" ref="K36:P36">SUM(K28:K35)</f>
        <v>940</v>
      </c>
      <c r="L36" s="94">
        <f t="shared" si="8"/>
        <v>940</v>
      </c>
      <c r="M36" s="94">
        <f t="shared" si="8"/>
        <v>800</v>
      </c>
      <c r="N36" s="164">
        <f t="shared" si="8"/>
        <v>800</v>
      </c>
      <c r="O36" s="164">
        <f t="shared" si="8"/>
        <v>842</v>
      </c>
      <c r="P36" s="94">
        <f t="shared" si="8"/>
        <v>842</v>
      </c>
      <c r="Q36" s="170">
        <f t="shared" si="7"/>
        <v>1</v>
      </c>
    </row>
    <row r="37" ht="11.25">
      <c r="Q37" s="168"/>
    </row>
    <row r="38" spans="9:17" ht="11.25">
      <c r="I38" s="91" t="s">
        <v>75</v>
      </c>
      <c r="K38" s="92">
        <v>210</v>
      </c>
      <c r="L38" s="88">
        <v>210</v>
      </c>
      <c r="M38" s="88">
        <v>210</v>
      </c>
      <c r="N38" s="178">
        <v>210</v>
      </c>
      <c r="O38" s="178">
        <v>188</v>
      </c>
      <c r="P38" s="88">
        <v>188</v>
      </c>
      <c r="Q38" s="168">
        <f>P38/O38</f>
        <v>1</v>
      </c>
    </row>
    <row r="39" spans="9:17" ht="11.25">
      <c r="I39" s="91" t="s">
        <v>50</v>
      </c>
      <c r="K39" s="92">
        <v>5</v>
      </c>
      <c r="L39" s="88">
        <v>5</v>
      </c>
      <c r="M39" s="88">
        <v>5</v>
      </c>
      <c r="N39" s="178">
        <v>5</v>
      </c>
      <c r="O39" s="178">
        <v>5</v>
      </c>
      <c r="P39" s="88">
        <v>5</v>
      </c>
      <c r="Q39" s="168">
        <f>P39/O39</f>
        <v>1</v>
      </c>
    </row>
    <row r="40" spans="9:17" ht="11.25">
      <c r="I40" s="93" t="s">
        <v>59</v>
      </c>
      <c r="K40" s="94">
        <f aca="true" t="shared" si="9" ref="K40:P40">SUM(K38:K39)</f>
        <v>215</v>
      </c>
      <c r="L40" s="94">
        <f t="shared" si="9"/>
        <v>215</v>
      </c>
      <c r="M40" s="94">
        <f t="shared" si="9"/>
        <v>215</v>
      </c>
      <c r="N40" s="164">
        <f t="shared" si="9"/>
        <v>215</v>
      </c>
      <c r="O40" s="164">
        <f t="shared" si="9"/>
        <v>193</v>
      </c>
      <c r="P40" s="94">
        <f t="shared" si="9"/>
        <v>193</v>
      </c>
      <c r="Q40" s="170">
        <f>P40/O40</f>
        <v>1</v>
      </c>
    </row>
    <row r="41" ht="11.25">
      <c r="Q41" s="168"/>
    </row>
    <row r="42" spans="9:17" ht="11.25">
      <c r="I42" s="95" t="s">
        <v>506</v>
      </c>
      <c r="K42" s="90">
        <f aca="true" t="shared" si="10" ref="K42:P42">K26+K36+K40</f>
        <v>1355</v>
      </c>
      <c r="L42" s="90">
        <f t="shared" si="10"/>
        <v>1355</v>
      </c>
      <c r="M42" s="90">
        <f t="shared" si="10"/>
        <v>1247</v>
      </c>
      <c r="N42" s="165">
        <f t="shared" si="10"/>
        <v>1247</v>
      </c>
      <c r="O42" s="165">
        <f t="shared" si="10"/>
        <v>1262</v>
      </c>
      <c r="P42" s="90">
        <f t="shared" si="10"/>
        <v>1262</v>
      </c>
      <c r="Q42" s="169">
        <f>P42/O42</f>
        <v>1</v>
      </c>
    </row>
    <row r="43" ht="11.25">
      <c r="Q43" s="168"/>
    </row>
    <row r="44" spans="1:17" ht="11.25">
      <c r="A44" s="89" t="s">
        <v>219</v>
      </c>
      <c r="B44" s="90">
        <f aca="true" t="shared" si="11" ref="B44:G44">B3+B5</f>
        <v>9094</v>
      </c>
      <c r="C44" s="90">
        <f t="shared" si="11"/>
        <v>9094</v>
      </c>
      <c r="D44" s="90">
        <f t="shared" si="11"/>
        <v>8986</v>
      </c>
      <c r="E44" s="165">
        <f t="shared" si="11"/>
        <v>8986</v>
      </c>
      <c r="F44" s="165">
        <f t="shared" si="11"/>
        <v>9026</v>
      </c>
      <c r="G44" s="90">
        <f t="shared" si="11"/>
        <v>9026</v>
      </c>
      <c r="H44" s="173">
        <f>G44/F44</f>
        <v>1</v>
      </c>
      <c r="I44" s="95" t="s">
        <v>61</v>
      </c>
      <c r="J44" s="89"/>
      <c r="K44" s="90">
        <f aca="true" t="shared" si="12" ref="K44:P44">K10+K16+K42</f>
        <v>9094</v>
      </c>
      <c r="L44" s="90">
        <f t="shared" si="12"/>
        <v>9094</v>
      </c>
      <c r="M44" s="90">
        <f t="shared" si="12"/>
        <v>8986</v>
      </c>
      <c r="N44" s="165">
        <f t="shared" si="12"/>
        <v>8986</v>
      </c>
      <c r="O44" s="165">
        <f t="shared" si="12"/>
        <v>9026</v>
      </c>
      <c r="P44" s="90">
        <f t="shared" si="12"/>
        <v>9026</v>
      </c>
      <c r="Q44" s="169">
        <f>P44/O44</f>
        <v>1</v>
      </c>
    </row>
  </sheetData>
  <mergeCells count="1">
    <mergeCell ref="I1:J1"/>
  </mergeCells>
  <printOptions/>
  <pageMargins left="0.41" right="0.3" top="1" bottom="1" header="0.5" footer="0.5"/>
  <pageSetup horizontalDpi="300" verticalDpi="300" orientation="landscape" paperSize="9" scale="86" r:id="rId1"/>
  <headerFooter alignWithMargins="0">
    <oddHeader>&amp;C&amp;"Arial,Félkövér"&amp;12 851297 Védőnői szolgálat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K13" sqref="K13:L13"/>
    </sheetView>
  </sheetViews>
  <sheetFormatPr defaultColWidth="9.140625" defaultRowHeight="12.75"/>
  <cols>
    <col min="1" max="1" width="17.57421875" style="88" customWidth="1"/>
    <col min="2" max="2" width="7.7109375" style="92" bestFit="1" customWidth="1"/>
    <col min="3" max="3" width="6.28125" style="92" bestFit="1" customWidth="1"/>
    <col min="4" max="6" width="8.00390625" style="92" customWidth="1"/>
    <col min="7" max="8" width="8.00390625" style="88" customWidth="1"/>
    <col min="9" max="9" width="9.140625" style="91" customWidth="1"/>
    <col min="10" max="10" width="10.28125" style="88" customWidth="1"/>
    <col min="11" max="11" width="7.7109375" style="92" bestFit="1" customWidth="1"/>
    <col min="12" max="12" width="6.28125" style="88" bestFit="1" customWidth="1"/>
    <col min="13" max="13" width="8.00390625" style="88" customWidth="1"/>
    <col min="14" max="15" width="8.00390625" style="178" customWidth="1"/>
    <col min="16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182" t="s">
        <v>639</v>
      </c>
      <c r="O1" s="182" t="s">
        <v>643</v>
      </c>
      <c r="P1" s="86" t="s">
        <v>644</v>
      </c>
      <c r="Q1" s="86" t="s">
        <v>645</v>
      </c>
    </row>
    <row r="2" spans="1:17" ht="11.25">
      <c r="A2" s="88" t="s">
        <v>530</v>
      </c>
      <c r="B2" s="92">
        <v>360</v>
      </c>
      <c r="C2" s="92">
        <v>360</v>
      </c>
      <c r="D2" s="92">
        <v>360</v>
      </c>
      <c r="E2" s="92">
        <v>360</v>
      </c>
      <c r="F2" s="92">
        <v>350</v>
      </c>
      <c r="G2" s="88">
        <v>350</v>
      </c>
      <c r="H2" s="168">
        <f>G2/F2</f>
        <v>1</v>
      </c>
      <c r="I2" s="91" t="s">
        <v>87</v>
      </c>
      <c r="Q2" s="168"/>
    </row>
    <row r="3" spans="1:17" ht="11.25">
      <c r="A3" s="89" t="s">
        <v>531</v>
      </c>
      <c r="B3" s="90">
        <f aca="true" t="shared" si="0" ref="B3:G3">SUM(B2)</f>
        <v>360</v>
      </c>
      <c r="C3" s="90">
        <f t="shared" si="0"/>
        <v>360</v>
      </c>
      <c r="D3" s="90">
        <f t="shared" si="0"/>
        <v>360</v>
      </c>
      <c r="E3" s="90">
        <f t="shared" si="0"/>
        <v>360</v>
      </c>
      <c r="F3" s="90">
        <f t="shared" si="0"/>
        <v>350</v>
      </c>
      <c r="G3" s="90">
        <f t="shared" si="0"/>
        <v>350</v>
      </c>
      <c r="H3" s="169">
        <f>G3/F3</f>
        <v>1</v>
      </c>
      <c r="I3" s="93" t="s">
        <v>88</v>
      </c>
      <c r="J3" s="99"/>
      <c r="K3" s="94">
        <f>SUM(K2)</f>
        <v>0</v>
      </c>
      <c r="L3" s="94">
        <f>SUM(L2)</f>
        <v>0</v>
      </c>
      <c r="M3" s="94">
        <f>SUM(M2)</f>
        <v>0</v>
      </c>
      <c r="N3" s="164">
        <v>0</v>
      </c>
      <c r="O3" s="164">
        <v>0</v>
      </c>
      <c r="P3" s="94">
        <f>SUM(P2)</f>
        <v>0</v>
      </c>
      <c r="Q3" s="170"/>
    </row>
    <row r="4" spans="8:17" ht="11.25">
      <c r="H4" s="168"/>
      <c r="Q4" s="168"/>
    </row>
    <row r="5" spans="1:17" ht="11.25">
      <c r="A5" s="89" t="s">
        <v>220</v>
      </c>
      <c r="B5" s="90">
        <f aca="true" t="shared" si="1" ref="B5:G5">K14-B3</f>
        <v>0</v>
      </c>
      <c r="C5" s="90">
        <f t="shared" si="1"/>
        <v>0</v>
      </c>
      <c r="D5" s="90">
        <f t="shared" si="1"/>
        <v>0</v>
      </c>
      <c r="E5" s="90">
        <f t="shared" si="1"/>
        <v>0</v>
      </c>
      <c r="F5" s="90">
        <f t="shared" si="1"/>
        <v>28</v>
      </c>
      <c r="G5" s="90">
        <f t="shared" si="1"/>
        <v>28</v>
      </c>
      <c r="H5" s="169">
        <f>G5/F5</f>
        <v>1</v>
      </c>
      <c r="I5" s="95" t="s">
        <v>507</v>
      </c>
      <c r="K5" s="90">
        <f>K3</f>
        <v>0</v>
      </c>
      <c r="L5" s="90">
        <f>L3</f>
        <v>0</v>
      </c>
      <c r="M5" s="90">
        <f>M3</f>
        <v>0</v>
      </c>
      <c r="N5" s="165">
        <v>0</v>
      </c>
      <c r="O5" s="165">
        <v>0</v>
      </c>
      <c r="P5" s="90">
        <f>P3</f>
        <v>0</v>
      </c>
      <c r="Q5" s="169"/>
    </row>
    <row r="6" spans="8:17" ht="11.25">
      <c r="H6" s="168"/>
      <c r="Q6" s="168"/>
    </row>
    <row r="7" spans="8:17" ht="11.25">
      <c r="H7" s="168"/>
      <c r="I7" s="91" t="s">
        <v>23</v>
      </c>
      <c r="Q7" s="168"/>
    </row>
    <row r="8" spans="8:17" ht="11.25">
      <c r="H8" s="168"/>
      <c r="I8" s="91" t="s">
        <v>25</v>
      </c>
      <c r="Q8" s="168"/>
    </row>
    <row r="9" spans="8:17" ht="11.25">
      <c r="H9" s="168"/>
      <c r="I9" s="95" t="s">
        <v>28</v>
      </c>
      <c r="J9" s="89"/>
      <c r="K9" s="90">
        <f aca="true" t="shared" si="2" ref="K9:P9">SUM(K7:K8)</f>
        <v>0</v>
      </c>
      <c r="L9" s="90">
        <f t="shared" si="2"/>
        <v>0</v>
      </c>
      <c r="M9" s="90">
        <f t="shared" si="2"/>
        <v>0</v>
      </c>
      <c r="N9" s="165">
        <f t="shared" si="2"/>
        <v>0</v>
      </c>
      <c r="O9" s="165">
        <f t="shared" si="2"/>
        <v>0</v>
      </c>
      <c r="P9" s="90">
        <f t="shared" si="2"/>
        <v>0</v>
      </c>
      <c r="Q9" s="169"/>
    </row>
    <row r="10" spans="8:17" ht="11.25">
      <c r="H10" s="168"/>
      <c r="Q10" s="168"/>
    </row>
    <row r="11" spans="8:17" ht="11.25">
      <c r="H11" s="168"/>
      <c r="I11" s="91" t="s">
        <v>532</v>
      </c>
      <c r="K11" s="92">
        <v>360</v>
      </c>
      <c r="L11" s="88">
        <v>360</v>
      </c>
      <c r="M11" s="88">
        <v>360</v>
      </c>
      <c r="N11" s="178">
        <v>146</v>
      </c>
      <c r="O11" s="178">
        <v>145</v>
      </c>
      <c r="P11" s="88">
        <v>145</v>
      </c>
      <c r="Q11" s="168">
        <f>P11/O11</f>
        <v>1</v>
      </c>
    </row>
    <row r="12" spans="8:17" ht="11.25">
      <c r="H12" s="168"/>
      <c r="I12" s="140" t="s">
        <v>285</v>
      </c>
      <c r="J12" s="89"/>
      <c r="K12" s="90"/>
      <c r="L12" s="90"/>
      <c r="M12" s="90"/>
      <c r="N12" s="183">
        <v>214</v>
      </c>
      <c r="O12" s="183">
        <v>233</v>
      </c>
      <c r="P12" s="139">
        <v>233</v>
      </c>
      <c r="Q12" s="168">
        <f>P12/O12</f>
        <v>1</v>
      </c>
    </row>
    <row r="13" spans="8:17" ht="11.25">
      <c r="H13" s="168"/>
      <c r="I13" s="95" t="s">
        <v>533</v>
      </c>
      <c r="J13" s="89"/>
      <c r="K13" s="90">
        <f aca="true" t="shared" si="3" ref="K13:P13">SUM(K11:K12)</f>
        <v>360</v>
      </c>
      <c r="L13" s="90">
        <f t="shared" si="3"/>
        <v>360</v>
      </c>
      <c r="M13" s="90">
        <f t="shared" si="3"/>
        <v>360</v>
      </c>
      <c r="N13" s="165">
        <f t="shared" si="3"/>
        <v>360</v>
      </c>
      <c r="O13" s="165">
        <f t="shared" si="3"/>
        <v>378</v>
      </c>
      <c r="P13" s="90">
        <f t="shared" si="3"/>
        <v>378</v>
      </c>
      <c r="Q13" s="169">
        <f>P13/O13</f>
        <v>1</v>
      </c>
    </row>
    <row r="14" spans="1:17" ht="11.25">
      <c r="A14" s="89" t="s">
        <v>219</v>
      </c>
      <c r="B14" s="90">
        <f aca="true" t="shared" si="4" ref="B14:G14">B3+B5</f>
        <v>360</v>
      </c>
      <c r="C14" s="90">
        <f t="shared" si="4"/>
        <v>360</v>
      </c>
      <c r="D14" s="90">
        <f t="shared" si="4"/>
        <v>360</v>
      </c>
      <c r="E14" s="90">
        <f t="shared" si="4"/>
        <v>360</v>
      </c>
      <c r="F14" s="90">
        <f t="shared" si="4"/>
        <v>378</v>
      </c>
      <c r="G14" s="90">
        <f t="shared" si="4"/>
        <v>378</v>
      </c>
      <c r="H14" s="169">
        <f>G14/F14</f>
        <v>1</v>
      </c>
      <c r="I14" s="95" t="s">
        <v>61</v>
      </c>
      <c r="J14" s="89"/>
      <c r="K14" s="90">
        <f aca="true" t="shared" si="5" ref="K14:P14">SUM(K13)</f>
        <v>360</v>
      </c>
      <c r="L14" s="90">
        <f t="shared" si="5"/>
        <v>360</v>
      </c>
      <c r="M14" s="90">
        <f t="shared" si="5"/>
        <v>360</v>
      </c>
      <c r="N14" s="165">
        <f t="shared" si="5"/>
        <v>360</v>
      </c>
      <c r="O14" s="165">
        <f t="shared" si="5"/>
        <v>378</v>
      </c>
      <c r="P14" s="90">
        <f t="shared" si="5"/>
        <v>378</v>
      </c>
      <c r="Q14" s="169">
        <f>P14/O14</f>
        <v>1</v>
      </c>
    </row>
  </sheetData>
  <mergeCells count="1">
    <mergeCell ref="I1:J1"/>
  </mergeCells>
  <printOptions/>
  <pageMargins left="0.45" right="0.32" top="1" bottom="1" header="0.5" footer="0.5"/>
  <pageSetup horizontalDpi="300" verticalDpi="300" orientation="landscape" paperSize="9" scale="86" r:id="rId1"/>
  <headerFooter alignWithMargins="0">
    <oddHeader>&amp;C&amp;"Arial,Félkövér"&amp;12 851912 Anya-, gyermek és csecsemővédelem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E7">
      <selection activeCell="N36" sqref="N36"/>
    </sheetView>
  </sheetViews>
  <sheetFormatPr defaultColWidth="9.140625" defaultRowHeight="12.75"/>
  <cols>
    <col min="1" max="1" width="17.28125" style="88" customWidth="1"/>
    <col min="2" max="2" width="7.7109375" style="92" bestFit="1" customWidth="1"/>
    <col min="3" max="3" width="6.28125" style="92" bestFit="1" customWidth="1"/>
    <col min="4" max="6" width="8.00390625" style="92" customWidth="1"/>
    <col min="7" max="8" width="8.00390625" style="88" customWidth="1"/>
    <col min="9" max="9" width="9.140625" style="91" customWidth="1"/>
    <col min="10" max="10" width="9.421875" style="88" customWidth="1"/>
    <col min="11" max="11" width="7.7109375" style="92" bestFit="1" customWidth="1"/>
    <col min="12" max="12" width="6.28125" style="88" bestFit="1" customWidth="1"/>
    <col min="13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86" t="s">
        <v>645</v>
      </c>
    </row>
    <row r="2" spans="1:17" ht="11.25">
      <c r="A2" s="88" t="s">
        <v>534</v>
      </c>
      <c r="B2" s="92">
        <v>5245</v>
      </c>
      <c r="C2" s="92">
        <v>5245</v>
      </c>
      <c r="D2" s="92">
        <v>5245</v>
      </c>
      <c r="E2" s="92">
        <v>5245</v>
      </c>
      <c r="F2" s="92">
        <v>5467</v>
      </c>
      <c r="G2" s="88">
        <v>5467</v>
      </c>
      <c r="H2" s="168">
        <f>G2/F2</f>
        <v>1</v>
      </c>
      <c r="I2" s="91" t="s">
        <v>96</v>
      </c>
      <c r="Q2" s="168"/>
    </row>
    <row r="3" spans="1:17" ht="11.25">
      <c r="A3" s="89" t="s">
        <v>535</v>
      </c>
      <c r="B3" s="90">
        <f aca="true" t="shared" si="0" ref="B3:G3">SUM(B2)</f>
        <v>5245</v>
      </c>
      <c r="C3" s="90">
        <f t="shared" si="0"/>
        <v>5245</v>
      </c>
      <c r="D3" s="90">
        <f t="shared" si="0"/>
        <v>5245</v>
      </c>
      <c r="E3" s="90">
        <f t="shared" si="0"/>
        <v>5245</v>
      </c>
      <c r="F3" s="90">
        <f t="shared" si="0"/>
        <v>5467</v>
      </c>
      <c r="G3" s="90">
        <f t="shared" si="0"/>
        <v>5467</v>
      </c>
      <c r="H3" s="169">
        <f>G3/F3</f>
        <v>1</v>
      </c>
      <c r="I3" s="91" t="s">
        <v>36</v>
      </c>
      <c r="K3" s="92">
        <v>25</v>
      </c>
      <c r="L3" s="88">
        <v>25</v>
      </c>
      <c r="M3" s="88">
        <v>25</v>
      </c>
      <c r="N3" s="88">
        <v>25</v>
      </c>
      <c r="O3" s="88">
        <v>14</v>
      </c>
      <c r="P3" s="88">
        <v>14</v>
      </c>
      <c r="Q3" s="168">
        <f aca="true" t="shared" si="1" ref="Q3:Q21">P3/O3</f>
        <v>1</v>
      </c>
    </row>
    <row r="4" spans="8:17" ht="11.25">
      <c r="H4" s="168"/>
      <c r="I4" s="93" t="s">
        <v>504</v>
      </c>
      <c r="K4" s="94">
        <f aca="true" t="shared" si="2" ref="K4:P4">SUM(K2:K3)</f>
        <v>25</v>
      </c>
      <c r="L4" s="94">
        <f t="shared" si="2"/>
        <v>25</v>
      </c>
      <c r="M4" s="94">
        <f t="shared" si="2"/>
        <v>25</v>
      </c>
      <c r="N4" s="94">
        <f t="shared" si="2"/>
        <v>25</v>
      </c>
      <c r="O4" s="94">
        <f t="shared" si="2"/>
        <v>14</v>
      </c>
      <c r="P4" s="94">
        <f t="shared" si="2"/>
        <v>14</v>
      </c>
      <c r="Q4" s="170">
        <f t="shared" si="1"/>
        <v>1</v>
      </c>
    </row>
    <row r="5" spans="1:17" ht="11.25">
      <c r="A5" s="89" t="s">
        <v>220</v>
      </c>
      <c r="B5" s="90">
        <f aca="true" t="shared" si="3" ref="B5:G5">K21-B3</f>
        <v>8348</v>
      </c>
      <c r="C5" s="90">
        <f t="shared" si="3"/>
        <v>8348</v>
      </c>
      <c r="D5" s="90">
        <f t="shared" si="3"/>
        <v>8348</v>
      </c>
      <c r="E5" s="90">
        <f t="shared" si="3"/>
        <v>8348</v>
      </c>
      <c r="F5" s="90">
        <f t="shared" si="3"/>
        <v>8006</v>
      </c>
      <c r="G5" s="90">
        <f t="shared" si="3"/>
        <v>8006</v>
      </c>
      <c r="H5" s="169">
        <f>G5/F5</f>
        <v>1</v>
      </c>
      <c r="Q5" s="168"/>
    </row>
    <row r="6" spans="8:17" ht="11.25">
      <c r="H6" s="168"/>
      <c r="I6" s="91" t="s">
        <v>37</v>
      </c>
      <c r="K6" s="92">
        <v>150</v>
      </c>
      <c r="L6" s="92">
        <v>150</v>
      </c>
      <c r="M6" s="92">
        <v>150</v>
      </c>
      <c r="N6" s="92">
        <v>150</v>
      </c>
      <c r="O6" s="92">
        <v>178</v>
      </c>
      <c r="P6" s="88">
        <v>178</v>
      </c>
      <c r="Q6" s="168">
        <f t="shared" si="1"/>
        <v>1</v>
      </c>
    </row>
    <row r="7" spans="8:17" ht="11.25">
      <c r="H7" s="168"/>
      <c r="I7" s="91" t="s">
        <v>43</v>
      </c>
      <c r="K7" s="92">
        <v>464</v>
      </c>
      <c r="L7" s="92">
        <v>464</v>
      </c>
      <c r="M7" s="92">
        <v>464</v>
      </c>
      <c r="N7" s="92">
        <v>464</v>
      </c>
      <c r="O7" s="92">
        <v>396</v>
      </c>
      <c r="P7" s="88">
        <v>396</v>
      </c>
      <c r="Q7" s="168">
        <f t="shared" si="1"/>
        <v>1</v>
      </c>
    </row>
    <row r="8" spans="8:17" ht="11.25">
      <c r="H8" s="168"/>
      <c r="I8" s="91" t="s">
        <v>44</v>
      </c>
      <c r="L8" s="92"/>
      <c r="M8" s="92"/>
      <c r="N8" s="92"/>
      <c r="O8" s="92"/>
      <c r="Q8" s="168"/>
    </row>
    <row r="9" spans="8:17" ht="11.25">
      <c r="H9" s="168"/>
      <c r="I9" s="91" t="s">
        <v>45</v>
      </c>
      <c r="M9" s="88">
        <v>50</v>
      </c>
      <c r="N9" s="88">
        <v>50</v>
      </c>
      <c r="O9" s="88">
        <v>33</v>
      </c>
      <c r="P9" s="88">
        <v>33</v>
      </c>
      <c r="Q9" s="168">
        <f t="shared" si="1"/>
        <v>1</v>
      </c>
    </row>
    <row r="10" spans="8:17" ht="11.25">
      <c r="H10" s="168"/>
      <c r="I10" s="91" t="s">
        <v>46</v>
      </c>
      <c r="K10" s="92">
        <v>250</v>
      </c>
      <c r="L10" s="92">
        <v>250</v>
      </c>
      <c r="M10" s="92">
        <v>250</v>
      </c>
      <c r="N10" s="92">
        <v>250</v>
      </c>
      <c r="O10" s="92">
        <v>169</v>
      </c>
      <c r="P10" s="88">
        <v>169</v>
      </c>
      <c r="Q10" s="168">
        <f t="shared" si="1"/>
        <v>1</v>
      </c>
    </row>
    <row r="11" spans="8:17" ht="11.25">
      <c r="H11" s="168"/>
      <c r="I11" s="91" t="s">
        <v>47</v>
      </c>
      <c r="K11" s="92">
        <v>12554</v>
      </c>
      <c r="L11" s="92">
        <v>12554</v>
      </c>
      <c r="M11" s="92">
        <v>12504</v>
      </c>
      <c r="N11" s="92">
        <v>12504</v>
      </c>
      <c r="O11" s="92">
        <v>12489</v>
      </c>
      <c r="P11" s="88">
        <v>12489</v>
      </c>
      <c r="Q11" s="168">
        <f t="shared" si="1"/>
        <v>1</v>
      </c>
    </row>
    <row r="12" spans="8:17" ht="11.25">
      <c r="H12" s="168"/>
      <c r="I12" s="93" t="s">
        <v>505</v>
      </c>
      <c r="K12" s="94">
        <f aca="true" t="shared" si="4" ref="K12:P12">SUM(K6:K11)</f>
        <v>13418</v>
      </c>
      <c r="L12" s="94">
        <f t="shared" si="4"/>
        <v>13418</v>
      </c>
      <c r="M12" s="94">
        <f t="shared" si="4"/>
        <v>13418</v>
      </c>
      <c r="N12" s="94">
        <f t="shared" si="4"/>
        <v>13418</v>
      </c>
      <c r="O12" s="94">
        <f t="shared" si="4"/>
        <v>13265</v>
      </c>
      <c r="P12" s="94">
        <f t="shared" si="4"/>
        <v>13265</v>
      </c>
      <c r="Q12" s="170">
        <f t="shared" si="1"/>
        <v>1</v>
      </c>
    </row>
    <row r="13" spans="8:17" ht="11.25">
      <c r="H13" s="168"/>
      <c r="I13" s="91" t="s">
        <v>75</v>
      </c>
      <c r="K13" s="92">
        <v>80</v>
      </c>
      <c r="L13" s="88">
        <v>80</v>
      </c>
      <c r="M13" s="88">
        <v>80</v>
      </c>
      <c r="N13" s="88">
        <v>80</v>
      </c>
      <c r="O13" s="88">
        <v>162</v>
      </c>
      <c r="P13" s="88">
        <v>162</v>
      </c>
      <c r="Q13" s="168">
        <f t="shared" si="1"/>
        <v>1</v>
      </c>
    </row>
    <row r="14" spans="8:17" ht="11.25">
      <c r="H14" s="168"/>
      <c r="I14" s="93" t="s">
        <v>59</v>
      </c>
      <c r="K14" s="94">
        <f aca="true" t="shared" si="5" ref="K14:P14">SUM(K13)</f>
        <v>80</v>
      </c>
      <c r="L14" s="94">
        <f t="shared" si="5"/>
        <v>80</v>
      </c>
      <c r="M14" s="94">
        <f t="shared" si="5"/>
        <v>80</v>
      </c>
      <c r="N14" s="94">
        <f t="shared" si="5"/>
        <v>80</v>
      </c>
      <c r="O14" s="94">
        <f t="shared" si="5"/>
        <v>162</v>
      </c>
      <c r="P14" s="94">
        <f t="shared" si="5"/>
        <v>162</v>
      </c>
      <c r="Q14" s="170">
        <f t="shared" si="1"/>
        <v>1</v>
      </c>
    </row>
    <row r="15" spans="8:17" ht="11.25">
      <c r="H15" s="168"/>
      <c r="Q15" s="168"/>
    </row>
    <row r="16" spans="8:17" ht="11.25">
      <c r="H16" s="168"/>
      <c r="I16" s="91" t="s">
        <v>101</v>
      </c>
      <c r="K16" s="92">
        <v>70</v>
      </c>
      <c r="L16" s="88">
        <v>70</v>
      </c>
      <c r="M16" s="88">
        <v>70</v>
      </c>
      <c r="N16" s="88">
        <v>70</v>
      </c>
      <c r="O16" s="88">
        <v>32</v>
      </c>
      <c r="P16" s="88">
        <v>32</v>
      </c>
      <c r="Q16" s="168">
        <f t="shared" si="1"/>
        <v>1</v>
      </c>
    </row>
    <row r="17" spans="8:17" ht="11.25">
      <c r="H17" s="168"/>
      <c r="I17" s="93" t="s">
        <v>58</v>
      </c>
      <c r="K17" s="94">
        <f aca="true" t="shared" si="6" ref="K17:P17">SUM(K16)</f>
        <v>70</v>
      </c>
      <c r="L17" s="94">
        <f t="shared" si="6"/>
        <v>70</v>
      </c>
      <c r="M17" s="94">
        <f t="shared" si="6"/>
        <v>70</v>
      </c>
      <c r="N17" s="94">
        <f t="shared" si="6"/>
        <v>70</v>
      </c>
      <c r="O17" s="94">
        <f t="shared" si="6"/>
        <v>32</v>
      </c>
      <c r="P17" s="94">
        <f t="shared" si="6"/>
        <v>32</v>
      </c>
      <c r="Q17" s="170">
        <f t="shared" si="1"/>
        <v>1</v>
      </c>
    </row>
    <row r="18" spans="8:17" ht="11.25">
      <c r="H18" s="168"/>
      <c r="Q18" s="168"/>
    </row>
    <row r="19" spans="8:17" ht="11.25">
      <c r="H19" s="168"/>
      <c r="I19" s="95" t="s">
        <v>506</v>
      </c>
      <c r="J19" s="89"/>
      <c r="K19" s="90">
        <f aca="true" t="shared" si="7" ref="K19:P19">K4+K12+K14+K17</f>
        <v>13593</v>
      </c>
      <c r="L19" s="90">
        <f t="shared" si="7"/>
        <v>13593</v>
      </c>
      <c r="M19" s="90">
        <f t="shared" si="7"/>
        <v>13593</v>
      </c>
      <c r="N19" s="90">
        <f t="shared" si="7"/>
        <v>13593</v>
      </c>
      <c r="O19" s="90">
        <f t="shared" si="7"/>
        <v>13473</v>
      </c>
      <c r="P19" s="90">
        <f t="shared" si="7"/>
        <v>13473</v>
      </c>
      <c r="Q19" s="169">
        <f t="shared" si="1"/>
        <v>1</v>
      </c>
    </row>
    <row r="20" spans="8:17" ht="11.25">
      <c r="H20" s="168"/>
      <c r="Q20" s="168"/>
    </row>
    <row r="21" spans="1:17" ht="11.25">
      <c r="A21" s="89" t="s">
        <v>219</v>
      </c>
      <c r="B21" s="90">
        <f aca="true" t="shared" si="8" ref="B21:G21">B3+B5</f>
        <v>13593</v>
      </c>
      <c r="C21" s="90">
        <f t="shared" si="8"/>
        <v>13593</v>
      </c>
      <c r="D21" s="90">
        <f t="shared" si="8"/>
        <v>13593</v>
      </c>
      <c r="E21" s="90">
        <f t="shared" si="8"/>
        <v>13593</v>
      </c>
      <c r="F21" s="90">
        <f t="shared" si="8"/>
        <v>13473</v>
      </c>
      <c r="G21" s="90">
        <f t="shared" si="8"/>
        <v>13473</v>
      </c>
      <c r="H21" s="169">
        <f>G21/F21</f>
        <v>1</v>
      </c>
      <c r="I21" s="95" t="s">
        <v>61</v>
      </c>
      <c r="J21" s="89"/>
      <c r="K21" s="90">
        <f aca="true" t="shared" si="9" ref="K21:P21">K19</f>
        <v>13593</v>
      </c>
      <c r="L21" s="90">
        <f t="shared" si="9"/>
        <v>13593</v>
      </c>
      <c r="M21" s="90">
        <f t="shared" si="9"/>
        <v>13593</v>
      </c>
      <c r="N21" s="90">
        <f t="shared" si="9"/>
        <v>13593</v>
      </c>
      <c r="O21" s="90">
        <f t="shared" si="9"/>
        <v>13473</v>
      </c>
      <c r="P21" s="90">
        <f t="shared" si="9"/>
        <v>13473</v>
      </c>
      <c r="Q21" s="169">
        <f t="shared" si="1"/>
        <v>1</v>
      </c>
    </row>
  </sheetData>
  <mergeCells count="1">
    <mergeCell ref="I1:J1"/>
  </mergeCells>
  <printOptions/>
  <pageMargins left="0.45" right="0.39" top="1" bottom="1" header="0.5" footer="0.5"/>
  <pageSetup horizontalDpi="300" verticalDpi="300" orientation="landscape" paperSize="9" scale="86" r:id="rId1"/>
  <headerFooter alignWithMargins="0">
    <oddHeader>&amp;C&amp;"Arial,Félkövér"&amp;12 851967 Egészségügyi ellátás egyéb feladatai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7">
      <selection activeCell="F5" sqref="F5"/>
    </sheetView>
  </sheetViews>
  <sheetFormatPr defaultColWidth="9.140625" defaultRowHeight="12.75"/>
  <cols>
    <col min="1" max="1" width="18.00390625" style="88" customWidth="1"/>
    <col min="2" max="2" width="7.7109375" style="92" bestFit="1" customWidth="1"/>
    <col min="3" max="3" width="6.28125" style="92" bestFit="1" customWidth="1"/>
    <col min="4" max="6" width="8.00390625" style="92" customWidth="1"/>
    <col min="7" max="8" width="8.00390625" style="88" customWidth="1"/>
    <col min="9" max="9" width="9.140625" style="91" customWidth="1"/>
    <col min="10" max="10" width="11.140625" style="88" customWidth="1"/>
    <col min="11" max="11" width="7.7109375" style="92" bestFit="1" customWidth="1"/>
    <col min="12" max="12" width="6.28125" style="88" bestFit="1" customWidth="1"/>
    <col min="13" max="13" width="8.00390625" style="88" customWidth="1"/>
    <col min="14" max="15" width="8.00390625" style="178" customWidth="1"/>
    <col min="16" max="16" width="8.00390625" style="88" customWidth="1"/>
    <col min="17" max="17" width="12.85156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182" t="s">
        <v>639</v>
      </c>
      <c r="O1" s="182" t="s">
        <v>643</v>
      </c>
      <c r="P1" s="86" t="s">
        <v>644</v>
      </c>
      <c r="Q1" s="86" t="s">
        <v>645</v>
      </c>
    </row>
    <row r="2" spans="1:17" ht="11.25">
      <c r="A2" s="88" t="s">
        <v>181</v>
      </c>
      <c r="B2" s="92">
        <v>2201</v>
      </c>
      <c r="C2" s="92">
        <v>2201</v>
      </c>
      <c r="D2" s="92">
        <v>2201</v>
      </c>
      <c r="E2" s="92">
        <v>2201</v>
      </c>
      <c r="F2" s="92">
        <v>1153</v>
      </c>
      <c r="G2" s="88">
        <v>1153</v>
      </c>
      <c r="H2" s="168">
        <f>G2/F2</f>
        <v>1</v>
      </c>
      <c r="I2" s="91" t="s">
        <v>78</v>
      </c>
      <c r="K2" s="92">
        <v>1900</v>
      </c>
      <c r="L2" s="92">
        <v>1900</v>
      </c>
      <c r="M2" s="92">
        <v>1143</v>
      </c>
      <c r="N2" s="183">
        <v>1143</v>
      </c>
      <c r="O2" s="183">
        <v>1143</v>
      </c>
      <c r="P2" s="88">
        <v>756</v>
      </c>
      <c r="Q2" s="168">
        <f>P2/O2</f>
        <v>0.6614173228346457</v>
      </c>
    </row>
    <row r="3" spans="1:17" ht="11.25">
      <c r="A3" s="99" t="s">
        <v>508</v>
      </c>
      <c r="B3" s="94">
        <f aca="true" t="shared" si="0" ref="B3:G3">SUM(B2)</f>
        <v>2201</v>
      </c>
      <c r="C3" s="94">
        <f t="shared" si="0"/>
        <v>2201</v>
      </c>
      <c r="D3" s="94">
        <f t="shared" si="0"/>
        <v>2201</v>
      </c>
      <c r="E3" s="94">
        <f t="shared" si="0"/>
        <v>2201</v>
      </c>
      <c r="F3" s="94">
        <f t="shared" si="0"/>
        <v>1153</v>
      </c>
      <c r="G3" s="94">
        <f t="shared" si="0"/>
        <v>1153</v>
      </c>
      <c r="H3" s="170">
        <f>G3/F3</f>
        <v>1</v>
      </c>
      <c r="I3" s="91" t="s">
        <v>125</v>
      </c>
      <c r="K3" s="92">
        <v>481</v>
      </c>
      <c r="L3" s="92">
        <v>481</v>
      </c>
      <c r="M3" s="92">
        <v>481</v>
      </c>
      <c r="N3" s="183">
        <v>401</v>
      </c>
      <c r="O3" s="183">
        <v>401</v>
      </c>
      <c r="Q3" s="168"/>
    </row>
    <row r="4" spans="8:17" ht="11.25">
      <c r="H4" s="168"/>
      <c r="I4" s="91" t="s">
        <v>126</v>
      </c>
      <c r="L4" s="92"/>
      <c r="M4" s="92">
        <v>205</v>
      </c>
      <c r="N4" s="183">
        <v>205</v>
      </c>
      <c r="O4" s="183">
        <v>206</v>
      </c>
      <c r="P4" s="88">
        <v>205</v>
      </c>
      <c r="Q4" s="168">
        <f aca="true" t="shared" si="1" ref="Q4:Q24">P4/O4</f>
        <v>0.9951456310679612</v>
      </c>
    </row>
    <row r="5" spans="1:17" ht="11.25">
      <c r="A5" s="89" t="s">
        <v>215</v>
      </c>
      <c r="B5" s="90">
        <f aca="true" t="shared" si="2" ref="B5:G5">B3</f>
        <v>2201</v>
      </c>
      <c r="C5" s="90">
        <f t="shared" si="2"/>
        <v>2201</v>
      </c>
      <c r="D5" s="90">
        <f t="shared" si="2"/>
        <v>2201</v>
      </c>
      <c r="E5" s="90">
        <f t="shared" si="2"/>
        <v>2201</v>
      </c>
      <c r="F5" s="90">
        <f t="shared" si="2"/>
        <v>1153</v>
      </c>
      <c r="G5" s="90">
        <f t="shared" si="2"/>
        <v>1153</v>
      </c>
      <c r="H5" s="169">
        <f>G5/F5</f>
        <v>1</v>
      </c>
      <c r="I5" s="91" t="s">
        <v>85</v>
      </c>
      <c r="L5" s="92"/>
      <c r="M5" s="92">
        <v>85</v>
      </c>
      <c r="N5" s="183">
        <v>165</v>
      </c>
      <c r="O5" s="183">
        <v>194</v>
      </c>
      <c r="P5" s="88">
        <v>194</v>
      </c>
      <c r="Q5" s="168">
        <f t="shared" si="1"/>
        <v>1</v>
      </c>
    </row>
    <row r="6" spans="1:17" ht="11.25">
      <c r="A6" s="89"/>
      <c r="B6" s="90"/>
      <c r="C6" s="90"/>
      <c r="D6" s="90"/>
      <c r="E6" s="90"/>
      <c r="F6" s="90"/>
      <c r="G6" s="89"/>
      <c r="H6" s="168"/>
      <c r="I6" s="91" t="s">
        <v>86</v>
      </c>
      <c r="K6" s="92">
        <v>216</v>
      </c>
      <c r="L6" s="92">
        <v>216</v>
      </c>
      <c r="M6" s="92">
        <v>216</v>
      </c>
      <c r="N6" s="183">
        <v>216</v>
      </c>
      <c r="O6" s="183">
        <v>186</v>
      </c>
      <c r="P6" s="88">
        <v>106</v>
      </c>
      <c r="Q6" s="168">
        <f t="shared" si="1"/>
        <v>0.5698924731182796</v>
      </c>
    </row>
    <row r="7" spans="1:17" ht="11.25">
      <c r="A7" s="89" t="s">
        <v>220</v>
      </c>
      <c r="B7" s="90">
        <f>K24-B5-B8</f>
        <v>1483</v>
      </c>
      <c r="C7" s="90">
        <f>L24-C5-C8</f>
        <v>1483</v>
      </c>
      <c r="D7" s="90">
        <f>M24-D5-D8</f>
        <v>1483</v>
      </c>
      <c r="E7" s="90">
        <f>N24-E5-E8</f>
        <v>1483</v>
      </c>
      <c r="F7" s="90">
        <f>O24-F5-F8</f>
        <v>2531</v>
      </c>
      <c r="G7" s="90">
        <f>P24-G5-G8-G6</f>
        <v>1179</v>
      </c>
      <c r="H7" s="169">
        <f>G7/F7</f>
        <v>0.4658237850651916</v>
      </c>
      <c r="I7" s="91" t="s">
        <v>13</v>
      </c>
      <c r="K7" s="92">
        <v>160</v>
      </c>
      <c r="L7" s="92">
        <v>160</v>
      </c>
      <c r="M7" s="92">
        <v>160</v>
      </c>
      <c r="N7" s="183">
        <v>160</v>
      </c>
      <c r="O7" s="183">
        <v>160</v>
      </c>
      <c r="P7" s="88">
        <v>115</v>
      </c>
      <c r="Q7" s="168">
        <f t="shared" si="1"/>
        <v>0.71875</v>
      </c>
    </row>
    <row r="8" spans="1:17" ht="11.25">
      <c r="A8" s="89"/>
      <c r="B8" s="90"/>
      <c r="C8" s="90"/>
      <c r="D8" s="90"/>
      <c r="E8" s="90"/>
      <c r="F8" s="90"/>
      <c r="H8" s="168"/>
      <c r="I8" s="91" t="s">
        <v>132</v>
      </c>
      <c r="L8" s="92"/>
      <c r="M8" s="92">
        <v>160</v>
      </c>
      <c r="N8" s="183">
        <v>160</v>
      </c>
      <c r="O8" s="183">
        <v>160</v>
      </c>
      <c r="P8" s="88">
        <v>99</v>
      </c>
      <c r="Q8" s="168">
        <f t="shared" si="1"/>
        <v>0.61875</v>
      </c>
    </row>
    <row r="9" spans="8:17" ht="11.25">
      <c r="H9" s="168"/>
      <c r="I9" s="91" t="s">
        <v>133</v>
      </c>
      <c r="L9" s="92"/>
      <c r="M9" s="92">
        <v>7</v>
      </c>
      <c r="N9" s="183">
        <v>7</v>
      </c>
      <c r="O9" s="183">
        <v>7</v>
      </c>
      <c r="P9" s="88">
        <v>5</v>
      </c>
      <c r="Q9" s="168">
        <f t="shared" si="1"/>
        <v>0.7142857142857143</v>
      </c>
    </row>
    <row r="10" spans="8:17" ht="11.25">
      <c r="H10" s="168"/>
      <c r="I10" s="93" t="s">
        <v>53</v>
      </c>
      <c r="J10" s="99"/>
      <c r="K10" s="94">
        <f aca="true" t="shared" si="3" ref="K10:P10">SUM(K2:K9)</f>
        <v>2757</v>
      </c>
      <c r="L10" s="94">
        <f t="shared" si="3"/>
        <v>2757</v>
      </c>
      <c r="M10" s="94">
        <f t="shared" si="3"/>
        <v>2457</v>
      </c>
      <c r="N10" s="164">
        <f t="shared" si="3"/>
        <v>2457</v>
      </c>
      <c r="O10" s="164">
        <f t="shared" si="3"/>
        <v>2457</v>
      </c>
      <c r="P10" s="94">
        <f t="shared" si="3"/>
        <v>1480</v>
      </c>
      <c r="Q10" s="170">
        <f t="shared" si="1"/>
        <v>0.6023606023606024</v>
      </c>
    </row>
    <row r="11" spans="8:17" ht="11.25">
      <c r="H11" s="168"/>
      <c r="Q11" s="168"/>
    </row>
    <row r="12" spans="8:17" ht="11.25">
      <c r="H12" s="168"/>
      <c r="I12" s="91" t="s">
        <v>273</v>
      </c>
      <c r="K12" s="92">
        <v>108</v>
      </c>
      <c r="L12" s="88">
        <v>108</v>
      </c>
      <c r="M12" s="88">
        <v>408</v>
      </c>
      <c r="N12" s="178">
        <v>408</v>
      </c>
      <c r="O12" s="178">
        <v>387</v>
      </c>
      <c r="P12" s="88">
        <v>273</v>
      </c>
      <c r="Q12" s="168">
        <f t="shared" si="1"/>
        <v>0.7054263565891473</v>
      </c>
    </row>
    <row r="13" spans="8:17" ht="11.25">
      <c r="H13" s="168"/>
      <c r="I13" s="91" t="s">
        <v>142</v>
      </c>
      <c r="O13" s="178">
        <v>21</v>
      </c>
      <c r="P13" s="88">
        <v>21</v>
      </c>
      <c r="Q13" s="168">
        <f t="shared" si="1"/>
        <v>1</v>
      </c>
    </row>
    <row r="14" spans="8:17" ht="11.25">
      <c r="H14" s="168"/>
      <c r="I14" s="93" t="s">
        <v>88</v>
      </c>
      <c r="J14" s="99"/>
      <c r="K14" s="94">
        <f aca="true" t="shared" si="4" ref="K14:P14">SUM(K12:K13)</f>
        <v>108</v>
      </c>
      <c r="L14" s="94">
        <f t="shared" si="4"/>
        <v>108</v>
      </c>
      <c r="M14" s="94">
        <f t="shared" si="4"/>
        <v>408</v>
      </c>
      <c r="N14" s="164">
        <f t="shared" si="4"/>
        <v>408</v>
      </c>
      <c r="O14" s="164">
        <f t="shared" si="4"/>
        <v>408</v>
      </c>
      <c r="P14" s="94">
        <f t="shared" si="4"/>
        <v>294</v>
      </c>
      <c r="Q14" s="170">
        <f t="shared" si="1"/>
        <v>0.7205882352941176</v>
      </c>
    </row>
    <row r="15" spans="8:17" ht="11.25">
      <c r="H15" s="168"/>
      <c r="Q15" s="168"/>
    </row>
    <row r="16" spans="8:17" ht="11.25">
      <c r="H16" s="168"/>
      <c r="I16" s="95" t="s">
        <v>507</v>
      </c>
      <c r="J16" s="89"/>
      <c r="K16" s="90">
        <f aca="true" t="shared" si="5" ref="K16:P16">K10+K14</f>
        <v>2865</v>
      </c>
      <c r="L16" s="90">
        <f t="shared" si="5"/>
        <v>2865</v>
      </c>
      <c r="M16" s="90">
        <f t="shared" si="5"/>
        <v>2865</v>
      </c>
      <c r="N16" s="165">
        <f t="shared" si="5"/>
        <v>2865</v>
      </c>
      <c r="O16" s="165">
        <f t="shared" si="5"/>
        <v>2865</v>
      </c>
      <c r="P16" s="90">
        <f t="shared" si="5"/>
        <v>1774</v>
      </c>
      <c r="Q16" s="169">
        <f t="shared" si="1"/>
        <v>0.6191972076788831</v>
      </c>
    </row>
    <row r="17" spans="8:17" ht="11.25">
      <c r="H17" s="168"/>
      <c r="Q17" s="168"/>
    </row>
    <row r="18" spans="8:17" ht="11.25">
      <c r="H18" s="168"/>
      <c r="I18" s="91" t="s">
        <v>23</v>
      </c>
      <c r="K18" s="92">
        <v>691</v>
      </c>
      <c r="L18" s="92">
        <v>691</v>
      </c>
      <c r="M18" s="92">
        <v>691</v>
      </c>
      <c r="N18" s="183">
        <v>631</v>
      </c>
      <c r="O18" s="183">
        <v>631</v>
      </c>
      <c r="P18" s="88">
        <v>436</v>
      </c>
      <c r="Q18" s="168">
        <f t="shared" si="1"/>
        <v>0.6909667194928685</v>
      </c>
    </row>
    <row r="19" spans="8:17" ht="11.25">
      <c r="H19" s="168"/>
      <c r="I19" s="91" t="s">
        <v>89</v>
      </c>
      <c r="K19" s="92">
        <v>71</v>
      </c>
      <c r="L19" s="92">
        <v>71</v>
      </c>
      <c r="M19" s="92">
        <v>71</v>
      </c>
      <c r="N19" s="183">
        <v>71</v>
      </c>
      <c r="O19" s="183">
        <v>71</v>
      </c>
      <c r="P19" s="88">
        <v>38</v>
      </c>
      <c r="Q19" s="168">
        <f t="shared" si="1"/>
        <v>0.5352112676056338</v>
      </c>
    </row>
    <row r="20" spans="8:17" ht="11.25">
      <c r="H20" s="168"/>
      <c r="I20" s="91" t="s">
        <v>25</v>
      </c>
      <c r="K20" s="92">
        <v>47</v>
      </c>
      <c r="L20" s="92">
        <v>47</v>
      </c>
      <c r="M20" s="92">
        <v>47</v>
      </c>
      <c r="N20" s="183">
        <v>47</v>
      </c>
      <c r="O20" s="183">
        <v>47</v>
      </c>
      <c r="P20" s="88">
        <v>25</v>
      </c>
      <c r="Q20" s="168">
        <f t="shared" si="1"/>
        <v>0.5319148936170213</v>
      </c>
    </row>
    <row r="21" spans="8:17" ht="11.25">
      <c r="H21" s="168"/>
      <c r="I21" s="91" t="s">
        <v>26</v>
      </c>
      <c r="K21" s="92">
        <v>10</v>
      </c>
      <c r="L21" s="92">
        <v>10</v>
      </c>
      <c r="M21" s="92">
        <v>10</v>
      </c>
      <c r="N21" s="183">
        <v>70</v>
      </c>
      <c r="O21" s="183">
        <v>70</v>
      </c>
      <c r="P21" s="88">
        <v>59</v>
      </c>
      <c r="Q21" s="168">
        <f t="shared" si="1"/>
        <v>0.8428571428571429</v>
      </c>
    </row>
    <row r="22" spans="8:17" ht="11.25">
      <c r="H22" s="168"/>
      <c r="I22" s="95" t="s">
        <v>28</v>
      </c>
      <c r="J22" s="89"/>
      <c r="K22" s="90">
        <f aca="true" t="shared" si="6" ref="K22:P22">SUM(K18:K21)</f>
        <v>819</v>
      </c>
      <c r="L22" s="90">
        <f t="shared" si="6"/>
        <v>819</v>
      </c>
      <c r="M22" s="90">
        <f t="shared" si="6"/>
        <v>819</v>
      </c>
      <c r="N22" s="165">
        <f t="shared" si="6"/>
        <v>819</v>
      </c>
      <c r="O22" s="165">
        <f t="shared" si="6"/>
        <v>819</v>
      </c>
      <c r="P22" s="90">
        <f t="shared" si="6"/>
        <v>558</v>
      </c>
      <c r="Q22" s="169">
        <f t="shared" si="1"/>
        <v>0.6813186813186813</v>
      </c>
    </row>
    <row r="23" spans="8:17" ht="11.25">
      <c r="H23" s="168"/>
      <c r="Q23" s="168"/>
    </row>
    <row r="24" spans="1:17" ht="11.25">
      <c r="A24" s="89" t="s">
        <v>219</v>
      </c>
      <c r="B24" s="90">
        <f aca="true" t="shared" si="7" ref="B24:G24">B5+B7</f>
        <v>3684</v>
      </c>
      <c r="C24" s="90">
        <f t="shared" si="7"/>
        <v>3684</v>
      </c>
      <c r="D24" s="90">
        <f t="shared" si="7"/>
        <v>3684</v>
      </c>
      <c r="E24" s="90">
        <f t="shared" si="7"/>
        <v>3684</v>
      </c>
      <c r="F24" s="90">
        <f t="shared" si="7"/>
        <v>3684</v>
      </c>
      <c r="G24" s="90">
        <f t="shared" si="7"/>
        <v>2332</v>
      </c>
      <c r="H24" s="169">
        <f>G24/F24</f>
        <v>0.6330076004343105</v>
      </c>
      <c r="I24" s="95" t="s">
        <v>61</v>
      </c>
      <c r="J24" s="89"/>
      <c r="K24" s="90">
        <f aca="true" t="shared" si="8" ref="K24:P24">K16+K22</f>
        <v>3684</v>
      </c>
      <c r="L24" s="90">
        <f t="shared" si="8"/>
        <v>3684</v>
      </c>
      <c r="M24" s="90">
        <f t="shared" si="8"/>
        <v>3684</v>
      </c>
      <c r="N24" s="165">
        <f t="shared" si="8"/>
        <v>3684</v>
      </c>
      <c r="O24" s="165">
        <f t="shared" si="8"/>
        <v>3684</v>
      </c>
      <c r="P24" s="90">
        <f t="shared" si="8"/>
        <v>2332</v>
      </c>
      <c r="Q24" s="169">
        <f t="shared" si="1"/>
        <v>0.6330076004343105</v>
      </c>
    </row>
  </sheetData>
  <mergeCells count="1">
    <mergeCell ref="I1:J1"/>
  </mergeCells>
  <printOptions/>
  <pageMargins left="0.47" right="0.23" top="1" bottom="1" header="0.5" footer="0.5"/>
  <pageSetup horizontalDpi="300" verticalDpi="300" orientation="landscape" paperSize="9" scale="86" r:id="rId1"/>
  <headerFooter alignWithMargins="0">
    <oddHeader>&amp;C&amp;"Arial,Félkövér"&amp;12 853233 Házi segítségnyújtás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M22" sqref="M22"/>
    </sheetView>
  </sheetViews>
  <sheetFormatPr defaultColWidth="9.140625" defaultRowHeight="12.75"/>
  <cols>
    <col min="1" max="1" width="18.8515625" style="88" customWidth="1"/>
    <col min="2" max="2" width="7.7109375" style="92" bestFit="1" customWidth="1"/>
    <col min="3" max="3" width="6.28125" style="92" bestFit="1" customWidth="1"/>
    <col min="4" max="4" width="8.00390625" style="92" customWidth="1"/>
    <col min="5" max="6" width="8.00390625" style="183" customWidth="1"/>
    <col min="7" max="8" width="8.00390625" style="88" customWidth="1"/>
    <col min="9" max="9" width="9.140625" style="91" customWidth="1"/>
    <col min="10" max="10" width="8.8515625" style="88" customWidth="1"/>
    <col min="11" max="11" width="7.7109375" style="92" bestFit="1" customWidth="1"/>
    <col min="12" max="12" width="6.28125" style="88" bestFit="1" customWidth="1"/>
    <col min="13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182" t="s">
        <v>639</v>
      </c>
      <c r="F1" s="182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86" t="s">
        <v>645</v>
      </c>
    </row>
    <row r="2" spans="1:17" ht="11.25">
      <c r="A2" s="88" t="s">
        <v>180</v>
      </c>
      <c r="B2" s="92">
        <v>1133</v>
      </c>
      <c r="C2" s="92">
        <v>1062</v>
      </c>
      <c r="D2" s="92">
        <v>1062</v>
      </c>
      <c r="E2" s="183">
        <v>1062</v>
      </c>
      <c r="F2" s="183">
        <v>708</v>
      </c>
      <c r="G2" s="88">
        <v>708</v>
      </c>
      <c r="H2" s="168">
        <f>G2/F2</f>
        <v>1</v>
      </c>
      <c r="I2" s="91" t="s">
        <v>143</v>
      </c>
      <c r="K2" s="92">
        <v>1200</v>
      </c>
      <c r="L2" s="88">
        <v>1200</v>
      </c>
      <c r="M2" s="88">
        <v>1150</v>
      </c>
      <c r="N2" s="88">
        <v>1150</v>
      </c>
      <c r="O2" s="88">
        <v>1167</v>
      </c>
      <c r="P2" s="88">
        <v>1167</v>
      </c>
      <c r="Q2" s="168">
        <f>P2/O2</f>
        <v>1</v>
      </c>
    </row>
    <row r="3" spans="1:17" ht="11.25">
      <c r="A3" s="99" t="s">
        <v>508</v>
      </c>
      <c r="B3" s="94">
        <f aca="true" t="shared" si="0" ref="B3:G3">SUM(B2)</f>
        <v>1133</v>
      </c>
      <c r="C3" s="94">
        <f t="shared" si="0"/>
        <v>1062</v>
      </c>
      <c r="D3" s="94">
        <f t="shared" si="0"/>
        <v>1062</v>
      </c>
      <c r="E3" s="164">
        <f t="shared" si="0"/>
        <v>1062</v>
      </c>
      <c r="F3" s="164">
        <f t="shared" si="0"/>
        <v>708</v>
      </c>
      <c r="G3" s="94">
        <f t="shared" si="0"/>
        <v>708</v>
      </c>
      <c r="H3" s="170">
        <f aca="true" t="shared" si="1" ref="H3:H12">G3/F3</f>
        <v>1</v>
      </c>
      <c r="I3" s="95" t="s">
        <v>232</v>
      </c>
      <c r="J3" s="89"/>
      <c r="K3" s="90">
        <f aca="true" t="shared" si="2" ref="K3:P3">SUM(K2)</f>
        <v>1200</v>
      </c>
      <c r="L3" s="90">
        <f t="shared" si="2"/>
        <v>1200</v>
      </c>
      <c r="M3" s="90">
        <f t="shared" si="2"/>
        <v>1150</v>
      </c>
      <c r="N3" s="90">
        <f t="shared" si="2"/>
        <v>1150</v>
      </c>
      <c r="O3" s="90">
        <f t="shared" si="2"/>
        <v>1167</v>
      </c>
      <c r="P3" s="90">
        <f t="shared" si="2"/>
        <v>1167</v>
      </c>
      <c r="Q3" s="169">
        <f aca="true" t="shared" si="3" ref="Q3:Q12">P3/O3</f>
        <v>1</v>
      </c>
    </row>
    <row r="4" spans="8:17" ht="11.25">
      <c r="H4" s="168"/>
      <c r="Q4" s="168"/>
    </row>
    <row r="5" spans="1:17" ht="11.25">
      <c r="A5" s="89" t="s">
        <v>215</v>
      </c>
      <c r="B5" s="90">
        <f aca="true" t="shared" si="4" ref="B5:G5">B3</f>
        <v>1133</v>
      </c>
      <c r="C5" s="90">
        <f t="shared" si="4"/>
        <v>1062</v>
      </c>
      <c r="D5" s="90">
        <f t="shared" si="4"/>
        <v>1062</v>
      </c>
      <c r="E5" s="165">
        <f t="shared" si="4"/>
        <v>1062</v>
      </c>
      <c r="F5" s="165">
        <f t="shared" si="4"/>
        <v>708</v>
      </c>
      <c r="G5" s="90">
        <f t="shared" si="4"/>
        <v>708</v>
      </c>
      <c r="H5" s="169">
        <f t="shared" si="1"/>
        <v>1</v>
      </c>
      <c r="I5" s="91" t="s">
        <v>75</v>
      </c>
      <c r="K5" s="92">
        <v>0</v>
      </c>
      <c r="M5" s="88">
        <v>50</v>
      </c>
      <c r="N5" s="88">
        <v>50</v>
      </c>
      <c r="O5" s="88">
        <v>61</v>
      </c>
      <c r="P5" s="88">
        <v>61</v>
      </c>
      <c r="Q5" s="168">
        <f t="shared" si="3"/>
        <v>1</v>
      </c>
    </row>
    <row r="6" spans="8:17" ht="11.25">
      <c r="H6" s="168"/>
      <c r="I6" s="93" t="s">
        <v>59</v>
      </c>
      <c r="K6" s="94">
        <f aca="true" t="shared" si="5" ref="K6:P6">SUM(K5)</f>
        <v>0</v>
      </c>
      <c r="L6" s="94">
        <f t="shared" si="5"/>
        <v>0</v>
      </c>
      <c r="M6" s="94">
        <f t="shared" si="5"/>
        <v>50</v>
      </c>
      <c r="N6" s="94">
        <f t="shared" si="5"/>
        <v>50</v>
      </c>
      <c r="O6" s="94">
        <f t="shared" si="5"/>
        <v>61</v>
      </c>
      <c r="P6" s="94">
        <f t="shared" si="5"/>
        <v>61</v>
      </c>
      <c r="Q6" s="170">
        <f t="shared" si="3"/>
        <v>1</v>
      </c>
    </row>
    <row r="7" spans="1:17" ht="11.25">
      <c r="A7" s="88" t="s">
        <v>109</v>
      </c>
      <c r="B7" s="92">
        <v>50</v>
      </c>
      <c r="C7" s="92">
        <v>50</v>
      </c>
      <c r="D7" s="92">
        <v>50</v>
      </c>
      <c r="E7" s="183">
        <v>250</v>
      </c>
      <c r="F7" s="183">
        <v>362</v>
      </c>
      <c r="G7" s="88">
        <v>362</v>
      </c>
      <c r="H7" s="168">
        <f t="shared" si="1"/>
        <v>1</v>
      </c>
      <c r="Q7" s="168"/>
    </row>
    <row r="8" spans="1:17" ht="11.25">
      <c r="A8" s="89" t="s">
        <v>130</v>
      </c>
      <c r="B8" s="90">
        <f aca="true" t="shared" si="6" ref="B8:G8">SUM(B7)</f>
        <v>50</v>
      </c>
      <c r="C8" s="90">
        <f t="shared" si="6"/>
        <v>50</v>
      </c>
      <c r="D8" s="90">
        <f t="shared" si="6"/>
        <v>50</v>
      </c>
      <c r="E8" s="165">
        <f t="shared" si="6"/>
        <v>250</v>
      </c>
      <c r="F8" s="165">
        <f t="shared" si="6"/>
        <v>362</v>
      </c>
      <c r="G8" s="90">
        <f t="shared" si="6"/>
        <v>362</v>
      </c>
      <c r="H8" s="169">
        <f t="shared" si="1"/>
        <v>1</v>
      </c>
      <c r="I8" s="95" t="s">
        <v>506</v>
      </c>
      <c r="K8" s="90">
        <f aca="true" t="shared" si="7" ref="K8:P8">K6</f>
        <v>0</v>
      </c>
      <c r="L8" s="90">
        <f t="shared" si="7"/>
        <v>0</v>
      </c>
      <c r="M8" s="90">
        <f t="shared" si="7"/>
        <v>50</v>
      </c>
      <c r="N8" s="90">
        <f t="shared" si="7"/>
        <v>50</v>
      </c>
      <c r="O8" s="90">
        <f t="shared" si="7"/>
        <v>61</v>
      </c>
      <c r="P8" s="90">
        <f t="shared" si="7"/>
        <v>61</v>
      </c>
      <c r="Q8" s="169">
        <f t="shared" si="3"/>
        <v>1</v>
      </c>
    </row>
    <row r="9" spans="8:17" ht="11.25">
      <c r="H9" s="168"/>
      <c r="Q9" s="168"/>
    </row>
    <row r="10" spans="1:17" ht="11.25">
      <c r="A10" s="89" t="s">
        <v>220</v>
      </c>
      <c r="B10" s="90">
        <f aca="true" t="shared" si="8" ref="B10:G10">K12-B5-B8</f>
        <v>17</v>
      </c>
      <c r="C10" s="90">
        <f t="shared" si="8"/>
        <v>88</v>
      </c>
      <c r="D10" s="90">
        <f t="shared" si="8"/>
        <v>88</v>
      </c>
      <c r="E10" s="165">
        <f t="shared" si="8"/>
        <v>-112</v>
      </c>
      <c r="F10" s="165">
        <f t="shared" si="8"/>
        <v>158</v>
      </c>
      <c r="G10" s="90">
        <f t="shared" si="8"/>
        <v>158</v>
      </c>
      <c r="H10" s="169">
        <f t="shared" si="1"/>
        <v>1</v>
      </c>
      <c r="Q10" s="168"/>
    </row>
    <row r="11" spans="8:17" ht="11.25">
      <c r="H11" s="168"/>
      <c r="Q11" s="168"/>
    </row>
    <row r="12" spans="1:17" ht="11.25">
      <c r="A12" s="89" t="s">
        <v>219</v>
      </c>
      <c r="B12" s="90">
        <f aca="true" t="shared" si="9" ref="B12:G12">B5+B8+B10</f>
        <v>1200</v>
      </c>
      <c r="C12" s="90">
        <f t="shared" si="9"/>
        <v>1200</v>
      </c>
      <c r="D12" s="90">
        <f t="shared" si="9"/>
        <v>1200</v>
      </c>
      <c r="E12" s="165">
        <f t="shared" si="9"/>
        <v>1200</v>
      </c>
      <c r="F12" s="165">
        <f t="shared" si="9"/>
        <v>1228</v>
      </c>
      <c r="G12" s="90">
        <f t="shared" si="9"/>
        <v>1228</v>
      </c>
      <c r="H12" s="169">
        <f t="shared" si="1"/>
        <v>1</v>
      </c>
      <c r="I12" s="95" t="s">
        <v>61</v>
      </c>
      <c r="K12" s="90">
        <f aca="true" t="shared" si="10" ref="K12:P12">K3+K8</f>
        <v>1200</v>
      </c>
      <c r="L12" s="90">
        <f t="shared" si="10"/>
        <v>1200</v>
      </c>
      <c r="M12" s="90">
        <f t="shared" si="10"/>
        <v>1200</v>
      </c>
      <c r="N12" s="90">
        <f t="shared" si="10"/>
        <v>1200</v>
      </c>
      <c r="O12" s="90">
        <f t="shared" si="10"/>
        <v>1228</v>
      </c>
      <c r="P12" s="90">
        <f t="shared" si="10"/>
        <v>1228</v>
      </c>
      <c r="Q12" s="169">
        <f t="shared" si="3"/>
        <v>1</v>
      </c>
    </row>
  </sheetData>
  <mergeCells count="1">
    <mergeCell ref="I1:J1"/>
  </mergeCells>
  <printOptions/>
  <pageMargins left="0.49" right="0.31" top="1" bottom="1" header="0.5" footer="0.5"/>
  <pageSetup horizontalDpi="300" verticalDpi="300" orientation="landscape" paperSize="9" scale="86" r:id="rId1"/>
  <headerFooter alignWithMargins="0">
    <oddHeader>&amp;C&amp;"Arial,Félkövér"&amp;12 853255 Szociális étkeztetés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25">
      <selection activeCell="G50" sqref="G50"/>
    </sheetView>
  </sheetViews>
  <sheetFormatPr defaultColWidth="9.140625" defaultRowHeight="12.75"/>
  <cols>
    <col min="1" max="1" width="20.00390625" style="88" customWidth="1"/>
    <col min="2" max="2" width="7.7109375" style="92" bestFit="1" customWidth="1"/>
    <col min="3" max="3" width="6.28125" style="92" bestFit="1" customWidth="1"/>
    <col min="4" max="4" width="8.00390625" style="92" customWidth="1"/>
    <col min="5" max="6" width="8.00390625" style="183" customWidth="1"/>
    <col min="7" max="8" width="8.00390625" style="88" customWidth="1"/>
    <col min="9" max="9" width="9.140625" style="91" customWidth="1"/>
    <col min="10" max="10" width="10.28125" style="88" customWidth="1"/>
    <col min="11" max="11" width="7.7109375" style="92" bestFit="1" customWidth="1"/>
    <col min="12" max="12" width="6.28125" style="88" bestFit="1" customWidth="1"/>
    <col min="13" max="13" width="8.00390625" style="88" customWidth="1"/>
    <col min="14" max="15" width="8.00390625" style="178" customWidth="1"/>
    <col min="16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182" t="s">
        <v>639</v>
      </c>
      <c r="F1" s="182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182" t="s">
        <v>639</v>
      </c>
      <c r="O1" s="182" t="s">
        <v>643</v>
      </c>
      <c r="P1" s="86" t="s">
        <v>644</v>
      </c>
      <c r="Q1" s="86" t="s">
        <v>645</v>
      </c>
    </row>
    <row r="2" spans="1:17" ht="11.25">
      <c r="A2" s="88" t="s">
        <v>182</v>
      </c>
      <c r="B2" s="92">
        <v>0</v>
      </c>
      <c r="C2" s="92">
        <v>4074</v>
      </c>
      <c r="D2" s="92">
        <v>4074</v>
      </c>
      <c r="E2" s="183">
        <v>4074</v>
      </c>
      <c r="F2" s="183">
        <v>4074</v>
      </c>
      <c r="G2" s="88">
        <v>4074</v>
      </c>
      <c r="H2" s="168">
        <f>G2/F2</f>
        <v>1</v>
      </c>
      <c r="I2" s="91" t="s">
        <v>78</v>
      </c>
      <c r="K2" s="92">
        <v>9521</v>
      </c>
      <c r="L2" s="92">
        <v>9521</v>
      </c>
      <c r="M2" s="92">
        <v>8581</v>
      </c>
      <c r="N2" s="183">
        <v>8481</v>
      </c>
      <c r="O2" s="183">
        <v>8339</v>
      </c>
      <c r="P2" s="88">
        <v>8339</v>
      </c>
      <c r="Q2" s="168">
        <f>P2/O2</f>
        <v>1</v>
      </c>
    </row>
    <row r="3" spans="1:17" ht="11.25">
      <c r="A3" s="88" t="s">
        <v>183</v>
      </c>
      <c r="C3" s="92">
        <v>4074</v>
      </c>
      <c r="D3" s="92">
        <v>4074</v>
      </c>
      <c r="E3" s="183">
        <v>2672</v>
      </c>
      <c r="F3" s="183">
        <v>4074</v>
      </c>
      <c r="G3" s="88">
        <v>4074</v>
      </c>
      <c r="H3" s="168">
        <f>G3/F3</f>
        <v>1</v>
      </c>
      <c r="I3" s="91" t="s">
        <v>125</v>
      </c>
      <c r="K3" s="92">
        <v>799</v>
      </c>
      <c r="L3" s="92">
        <v>799</v>
      </c>
      <c r="M3" s="92">
        <v>799</v>
      </c>
      <c r="N3" s="183">
        <v>799</v>
      </c>
      <c r="O3" s="183">
        <v>787</v>
      </c>
      <c r="P3" s="88">
        <v>787</v>
      </c>
      <c r="Q3" s="168">
        <f aca="true" t="shared" si="0" ref="Q3:Q22">P3/O3</f>
        <v>1</v>
      </c>
    </row>
    <row r="4" spans="1:17" ht="11.25">
      <c r="A4" s="99" t="s">
        <v>214</v>
      </c>
      <c r="B4" s="94">
        <f aca="true" t="shared" si="1" ref="B4:G4">SUM(B2:B3)</f>
        <v>0</v>
      </c>
      <c r="C4" s="94">
        <f t="shared" si="1"/>
        <v>8148</v>
      </c>
      <c r="D4" s="94">
        <f t="shared" si="1"/>
        <v>8148</v>
      </c>
      <c r="E4" s="164">
        <f t="shared" si="1"/>
        <v>6746</v>
      </c>
      <c r="F4" s="164">
        <f t="shared" si="1"/>
        <v>8148</v>
      </c>
      <c r="G4" s="94">
        <f t="shared" si="1"/>
        <v>8148</v>
      </c>
      <c r="H4" s="170">
        <f>G4/F4</f>
        <v>1</v>
      </c>
      <c r="I4" s="91" t="s">
        <v>80</v>
      </c>
      <c r="L4" s="92"/>
      <c r="M4" s="92">
        <v>120</v>
      </c>
      <c r="N4" s="183">
        <v>120</v>
      </c>
      <c r="O4" s="183">
        <v>80</v>
      </c>
      <c r="P4" s="88">
        <v>80</v>
      </c>
      <c r="Q4" s="168">
        <f t="shared" si="0"/>
        <v>1</v>
      </c>
    </row>
    <row r="5" spans="8:17" ht="11.25">
      <c r="H5" s="168"/>
      <c r="I5" s="91" t="s">
        <v>126</v>
      </c>
      <c r="M5" s="88">
        <v>640</v>
      </c>
      <c r="N5" s="178">
        <v>640</v>
      </c>
      <c r="O5" s="178">
        <v>940</v>
      </c>
      <c r="P5" s="88">
        <v>940</v>
      </c>
      <c r="Q5" s="168">
        <f t="shared" si="0"/>
        <v>1</v>
      </c>
    </row>
    <row r="6" spans="1:17" ht="11.25">
      <c r="A6" s="88" t="s">
        <v>276</v>
      </c>
      <c r="B6" s="92">
        <v>47</v>
      </c>
      <c r="C6" s="92">
        <v>47</v>
      </c>
      <c r="D6" s="92">
        <v>47</v>
      </c>
      <c r="E6" s="183">
        <v>47</v>
      </c>
      <c r="F6" s="183">
        <v>47</v>
      </c>
      <c r="G6" s="88">
        <v>47</v>
      </c>
      <c r="H6" s="168">
        <f>G6/F6</f>
        <v>1</v>
      </c>
      <c r="I6" s="91" t="s">
        <v>85</v>
      </c>
      <c r="K6" s="92">
        <v>360</v>
      </c>
      <c r="L6" s="92">
        <v>360</v>
      </c>
      <c r="M6" s="92">
        <v>410</v>
      </c>
      <c r="N6" s="183">
        <v>510</v>
      </c>
      <c r="O6" s="183">
        <v>570</v>
      </c>
      <c r="P6" s="88">
        <v>570</v>
      </c>
      <c r="Q6" s="168">
        <f t="shared" si="0"/>
        <v>1</v>
      </c>
    </row>
    <row r="7" spans="1:17" ht="11.25">
      <c r="A7" s="88" t="s">
        <v>617</v>
      </c>
      <c r="D7" s="92">
        <v>288</v>
      </c>
      <c r="E7" s="183">
        <v>288</v>
      </c>
      <c r="F7" s="183">
        <v>288</v>
      </c>
      <c r="G7" s="88">
        <v>288</v>
      </c>
      <c r="H7" s="168">
        <f>G7/F7</f>
        <v>1</v>
      </c>
      <c r="I7" s="91" t="s">
        <v>131</v>
      </c>
      <c r="K7" s="92">
        <v>220</v>
      </c>
      <c r="L7" s="92">
        <v>220</v>
      </c>
      <c r="M7" s="92">
        <v>220</v>
      </c>
      <c r="N7" s="183">
        <v>220</v>
      </c>
      <c r="O7" s="183">
        <v>225</v>
      </c>
      <c r="P7" s="88">
        <v>225</v>
      </c>
      <c r="Q7" s="168">
        <f t="shared" si="0"/>
        <v>1</v>
      </c>
    </row>
    <row r="8" spans="1:17" ht="11.25">
      <c r="A8" s="99" t="s">
        <v>515</v>
      </c>
      <c r="B8" s="94">
        <f aca="true" t="shared" si="2" ref="B8:G8">SUM(B6:B7)</f>
        <v>47</v>
      </c>
      <c r="C8" s="94">
        <f t="shared" si="2"/>
        <v>47</v>
      </c>
      <c r="D8" s="94">
        <f t="shared" si="2"/>
        <v>335</v>
      </c>
      <c r="E8" s="164">
        <f t="shared" si="2"/>
        <v>335</v>
      </c>
      <c r="F8" s="164">
        <f t="shared" si="2"/>
        <v>335</v>
      </c>
      <c r="G8" s="94">
        <f t="shared" si="2"/>
        <v>335</v>
      </c>
      <c r="H8" s="170">
        <f>G8/F8</f>
        <v>1</v>
      </c>
      <c r="I8" s="91" t="s">
        <v>127</v>
      </c>
      <c r="K8" s="92">
        <v>180</v>
      </c>
      <c r="L8" s="92">
        <v>180</v>
      </c>
      <c r="M8" s="92">
        <v>180</v>
      </c>
      <c r="N8" s="183">
        <v>180</v>
      </c>
      <c r="O8" s="183">
        <v>126</v>
      </c>
      <c r="P8" s="88">
        <v>126</v>
      </c>
      <c r="Q8" s="168">
        <f t="shared" si="0"/>
        <v>1</v>
      </c>
    </row>
    <row r="9" spans="1:17" ht="11.25">
      <c r="A9" s="89" t="s">
        <v>215</v>
      </c>
      <c r="B9" s="90">
        <f aca="true" t="shared" si="3" ref="B9:G9">B4+B8</f>
        <v>47</v>
      </c>
      <c r="C9" s="90">
        <f t="shared" si="3"/>
        <v>8195</v>
      </c>
      <c r="D9" s="90">
        <f t="shared" si="3"/>
        <v>8483</v>
      </c>
      <c r="E9" s="165">
        <f t="shared" si="3"/>
        <v>7081</v>
      </c>
      <c r="F9" s="165">
        <f t="shared" si="3"/>
        <v>8483</v>
      </c>
      <c r="G9" s="90">
        <f t="shared" si="3"/>
        <v>8483</v>
      </c>
      <c r="H9" s="169">
        <f>G9/F9</f>
        <v>1</v>
      </c>
      <c r="I9" s="91" t="s">
        <v>86</v>
      </c>
      <c r="K9" s="92">
        <v>540</v>
      </c>
      <c r="L9" s="92">
        <v>540</v>
      </c>
      <c r="M9" s="92">
        <v>540</v>
      </c>
      <c r="N9" s="183">
        <v>540</v>
      </c>
      <c r="O9" s="183">
        <v>604</v>
      </c>
      <c r="P9" s="88">
        <v>604</v>
      </c>
      <c r="Q9" s="168">
        <f t="shared" si="0"/>
        <v>1</v>
      </c>
    </row>
    <row r="10" spans="8:17" ht="11.25">
      <c r="H10" s="168"/>
      <c r="I10" s="91" t="s">
        <v>13</v>
      </c>
      <c r="K10" s="92">
        <v>936</v>
      </c>
      <c r="L10" s="92">
        <v>936</v>
      </c>
      <c r="M10" s="92">
        <v>936</v>
      </c>
      <c r="N10" s="183">
        <v>936</v>
      </c>
      <c r="O10" s="183">
        <v>852</v>
      </c>
      <c r="P10" s="88">
        <v>852</v>
      </c>
      <c r="Q10" s="168">
        <f t="shared" si="0"/>
        <v>1</v>
      </c>
    </row>
    <row r="11" spans="1:17" ht="11.25">
      <c r="A11" s="88" t="s">
        <v>527</v>
      </c>
      <c r="B11" s="92">
        <v>7159</v>
      </c>
      <c r="C11" s="92">
        <v>7159</v>
      </c>
      <c r="D11" s="92">
        <v>4033</v>
      </c>
      <c r="E11" s="183">
        <v>4033</v>
      </c>
      <c r="F11" s="183">
        <v>4525</v>
      </c>
      <c r="G11" s="88">
        <v>4525</v>
      </c>
      <c r="H11" s="168">
        <f>G11/F11</f>
        <v>1</v>
      </c>
      <c r="I11" s="93" t="s">
        <v>525</v>
      </c>
      <c r="J11" s="99"/>
      <c r="K11" s="94">
        <f aca="true" t="shared" si="4" ref="K11:P11">SUM(K2:K10)</f>
        <v>12556</v>
      </c>
      <c r="L11" s="94">
        <f t="shared" si="4"/>
        <v>12556</v>
      </c>
      <c r="M11" s="94">
        <f t="shared" si="4"/>
        <v>12426</v>
      </c>
      <c r="N11" s="164">
        <f t="shared" si="4"/>
        <v>12426</v>
      </c>
      <c r="O11" s="164">
        <f t="shared" si="4"/>
        <v>12523</v>
      </c>
      <c r="P11" s="94">
        <f t="shared" si="4"/>
        <v>12523</v>
      </c>
      <c r="Q11" s="170">
        <f t="shared" si="0"/>
        <v>1</v>
      </c>
    </row>
    <row r="12" spans="1:17" ht="11.25">
      <c r="A12" s="88" t="s">
        <v>237</v>
      </c>
      <c r="B12" s="92">
        <v>2888</v>
      </c>
      <c r="C12" s="92">
        <v>2888</v>
      </c>
      <c r="D12" s="92">
        <v>2888</v>
      </c>
      <c r="E12" s="183">
        <v>1114</v>
      </c>
      <c r="F12" s="183">
        <v>0</v>
      </c>
      <c r="H12" s="168"/>
      <c r="I12" s="115"/>
      <c r="J12" s="105"/>
      <c r="Q12" s="168"/>
    </row>
    <row r="13" spans="1:17" ht="11.25">
      <c r="A13" s="88" t="s">
        <v>238</v>
      </c>
      <c r="B13" s="92">
        <v>1980</v>
      </c>
      <c r="C13" s="92">
        <v>1980</v>
      </c>
      <c r="D13" s="92">
        <v>1980</v>
      </c>
      <c r="E13" s="183">
        <v>1980</v>
      </c>
      <c r="F13" s="183">
        <v>2839</v>
      </c>
      <c r="G13" s="88">
        <v>2839</v>
      </c>
      <c r="H13" s="168">
        <f>G13/F13</f>
        <v>1</v>
      </c>
      <c r="I13" s="91" t="s">
        <v>87</v>
      </c>
      <c r="M13" s="88">
        <v>130</v>
      </c>
      <c r="N13" s="178">
        <v>130</v>
      </c>
      <c r="O13" s="178">
        <v>88</v>
      </c>
      <c r="P13" s="88">
        <v>88</v>
      </c>
      <c r="Q13" s="168">
        <f t="shared" si="0"/>
        <v>1</v>
      </c>
    </row>
    <row r="14" spans="1:17" ht="11.25">
      <c r="A14" s="89" t="s">
        <v>231</v>
      </c>
      <c r="B14" s="90">
        <f aca="true" t="shared" si="5" ref="B14:G14">SUM(B11:B13)</f>
        <v>12027</v>
      </c>
      <c r="C14" s="90">
        <f t="shared" si="5"/>
        <v>12027</v>
      </c>
      <c r="D14" s="90">
        <f t="shared" si="5"/>
        <v>8901</v>
      </c>
      <c r="E14" s="165">
        <f t="shared" si="5"/>
        <v>7127</v>
      </c>
      <c r="F14" s="165">
        <f t="shared" si="5"/>
        <v>7364</v>
      </c>
      <c r="G14" s="90">
        <f t="shared" si="5"/>
        <v>7364</v>
      </c>
      <c r="H14" s="169">
        <f>G14/F14</f>
        <v>1</v>
      </c>
      <c r="I14" s="93" t="s">
        <v>88</v>
      </c>
      <c r="K14" s="94">
        <f aca="true" t="shared" si="6" ref="K14:P14">SUM(K13)</f>
        <v>0</v>
      </c>
      <c r="L14" s="94">
        <f t="shared" si="6"/>
        <v>0</v>
      </c>
      <c r="M14" s="94">
        <f t="shared" si="6"/>
        <v>130</v>
      </c>
      <c r="N14" s="164">
        <f t="shared" si="6"/>
        <v>130</v>
      </c>
      <c r="O14" s="164">
        <f t="shared" si="6"/>
        <v>88</v>
      </c>
      <c r="P14" s="94">
        <f t="shared" si="6"/>
        <v>88</v>
      </c>
      <c r="Q14" s="170">
        <f t="shared" si="0"/>
        <v>1</v>
      </c>
    </row>
    <row r="15" spans="8:17" ht="11.25">
      <c r="H15" s="168"/>
      <c r="Q15" s="168"/>
    </row>
    <row r="16" spans="1:17" ht="11.25">
      <c r="A16" s="89" t="s">
        <v>220</v>
      </c>
      <c r="B16" s="90">
        <f aca="true" t="shared" si="7" ref="B16:G16">K52-B9-B14</f>
        <v>11394</v>
      </c>
      <c r="C16" s="90">
        <f t="shared" si="7"/>
        <v>3246</v>
      </c>
      <c r="D16" s="90">
        <f t="shared" si="7"/>
        <v>6372</v>
      </c>
      <c r="E16" s="165">
        <f t="shared" si="7"/>
        <v>9548</v>
      </c>
      <c r="F16" s="165">
        <f t="shared" si="7"/>
        <v>7909</v>
      </c>
      <c r="G16" s="90">
        <f t="shared" si="7"/>
        <v>7026</v>
      </c>
      <c r="H16" s="169">
        <f>G16/F16</f>
        <v>0.8883550385636616</v>
      </c>
      <c r="I16" s="95" t="s">
        <v>507</v>
      </c>
      <c r="J16" s="89"/>
      <c r="K16" s="90">
        <f aca="true" t="shared" si="8" ref="K16:P16">K11+K14</f>
        <v>12556</v>
      </c>
      <c r="L16" s="90">
        <f t="shared" si="8"/>
        <v>12556</v>
      </c>
      <c r="M16" s="90">
        <f t="shared" si="8"/>
        <v>12556</v>
      </c>
      <c r="N16" s="165">
        <f t="shared" si="8"/>
        <v>12556</v>
      </c>
      <c r="O16" s="165">
        <f t="shared" si="8"/>
        <v>12611</v>
      </c>
      <c r="P16" s="90">
        <f t="shared" si="8"/>
        <v>12611</v>
      </c>
      <c r="Q16" s="169">
        <f t="shared" si="0"/>
        <v>1</v>
      </c>
    </row>
    <row r="17" spans="8:17" ht="11.25">
      <c r="H17" s="168"/>
      <c r="Q17" s="168"/>
    </row>
    <row r="18" spans="8:17" ht="11.25">
      <c r="H18" s="168"/>
      <c r="I18" s="91" t="s">
        <v>23</v>
      </c>
      <c r="K18" s="92">
        <v>2988</v>
      </c>
      <c r="L18" s="92">
        <v>2988</v>
      </c>
      <c r="M18" s="92">
        <v>2988</v>
      </c>
      <c r="N18" s="183">
        <v>2988</v>
      </c>
      <c r="O18" s="183">
        <v>3194</v>
      </c>
      <c r="P18" s="88">
        <v>3194</v>
      </c>
      <c r="Q18" s="168">
        <f t="shared" si="0"/>
        <v>1</v>
      </c>
    </row>
    <row r="19" spans="8:17" ht="11.25">
      <c r="H19" s="168"/>
      <c r="I19" s="91" t="s">
        <v>89</v>
      </c>
      <c r="K19" s="92">
        <v>309</v>
      </c>
      <c r="L19" s="92">
        <v>309</v>
      </c>
      <c r="M19" s="92">
        <v>309</v>
      </c>
      <c r="N19" s="183">
        <v>309</v>
      </c>
      <c r="O19" s="183">
        <v>328</v>
      </c>
      <c r="P19" s="88">
        <v>328</v>
      </c>
      <c r="Q19" s="168">
        <f t="shared" si="0"/>
        <v>1</v>
      </c>
    </row>
    <row r="20" spans="8:17" ht="11.25">
      <c r="H20" s="168"/>
      <c r="I20" s="91" t="s">
        <v>25</v>
      </c>
      <c r="K20" s="92">
        <v>125</v>
      </c>
      <c r="L20" s="92">
        <v>125</v>
      </c>
      <c r="M20" s="92">
        <v>125</v>
      </c>
      <c r="N20" s="183">
        <v>125</v>
      </c>
      <c r="O20" s="183">
        <v>122</v>
      </c>
      <c r="P20" s="88">
        <v>122</v>
      </c>
      <c r="Q20" s="168">
        <f t="shared" si="0"/>
        <v>1</v>
      </c>
    </row>
    <row r="21" spans="8:17" ht="11.25">
      <c r="H21" s="168"/>
      <c r="I21" s="91" t="s">
        <v>26</v>
      </c>
      <c r="K21" s="92">
        <v>10</v>
      </c>
      <c r="L21" s="92">
        <v>10</v>
      </c>
      <c r="M21" s="92">
        <v>10</v>
      </c>
      <c r="N21" s="183">
        <v>10</v>
      </c>
      <c r="O21" s="183">
        <v>310</v>
      </c>
      <c r="P21" s="88">
        <v>310</v>
      </c>
      <c r="Q21" s="168">
        <f t="shared" si="0"/>
        <v>1</v>
      </c>
    </row>
    <row r="22" spans="8:17" ht="11.25">
      <c r="H22" s="168"/>
      <c r="I22" s="91" t="s">
        <v>27</v>
      </c>
      <c r="O22" s="178">
        <v>4</v>
      </c>
      <c r="P22" s="88">
        <v>4</v>
      </c>
      <c r="Q22" s="168">
        <f t="shared" si="0"/>
        <v>1</v>
      </c>
    </row>
    <row r="23" spans="8:17" ht="11.25">
      <c r="H23" s="168"/>
      <c r="I23" s="95" t="s">
        <v>28</v>
      </c>
      <c r="J23" s="89"/>
      <c r="K23" s="90">
        <f>SUM(K18:K21)</f>
        <v>3432</v>
      </c>
      <c r="L23" s="90">
        <f>SUM(L18:L21)</f>
        <v>3432</v>
      </c>
      <c r="M23" s="90">
        <f>SUM(M18:M21)</f>
        <v>3432</v>
      </c>
      <c r="N23" s="165">
        <f>SUM(N18:N21)</f>
        <v>3432</v>
      </c>
      <c r="O23" s="165">
        <f>SUM(O18:O22)</f>
        <v>3958</v>
      </c>
      <c r="P23" s="90">
        <f>SUM(P18:P22)</f>
        <v>3958</v>
      </c>
      <c r="Q23" s="169">
        <f>P23/O23</f>
        <v>1</v>
      </c>
    </row>
    <row r="24" spans="8:17" ht="11.25">
      <c r="H24" s="168"/>
      <c r="Q24" s="168"/>
    </row>
    <row r="25" spans="8:17" ht="11.25">
      <c r="H25" s="168"/>
      <c r="I25" s="91" t="s">
        <v>140</v>
      </c>
      <c r="K25" s="92">
        <v>2</v>
      </c>
      <c r="L25" s="92">
        <v>2</v>
      </c>
      <c r="M25" s="92">
        <v>10</v>
      </c>
      <c r="N25" s="183">
        <v>10</v>
      </c>
      <c r="O25" s="183">
        <v>13</v>
      </c>
      <c r="P25" s="88">
        <v>13</v>
      </c>
      <c r="Q25" s="168">
        <f aca="true" t="shared" si="9" ref="Q25:Q30">P25/O25</f>
        <v>1</v>
      </c>
    </row>
    <row r="26" spans="8:17" ht="11.25">
      <c r="H26" s="168"/>
      <c r="I26" s="91" t="s">
        <v>30</v>
      </c>
      <c r="K26" s="92">
        <v>10</v>
      </c>
      <c r="L26" s="92">
        <v>10</v>
      </c>
      <c r="M26" s="92">
        <v>2</v>
      </c>
      <c r="N26" s="183">
        <v>2</v>
      </c>
      <c r="O26" s="183">
        <v>52</v>
      </c>
      <c r="P26" s="88">
        <v>52</v>
      </c>
      <c r="Q26" s="168">
        <f t="shared" si="9"/>
        <v>1</v>
      </c>
    </row>
    <row r="27" spans="8:17" ht="11.25">
      <c r="H27" s="168"/>
      <c r="I27" s="91" t="s">
        <v>31</v>
      </c>
      <c r="K27" s="92">
        <v>20</v>
      </c>
      <c r="L27" s="92">
        <v>20</v>
      </c>
      <c r="M27" s="92">
        <v>10</v>
      </c>
      <c r="N27" s="183">
        <v>10</v>
      </c>
      <c r="O27" s="183">
        <v>10</v>
      </c>
      <c r="P27" s="88">
        <v>10</v>
      </c>
      <c r="Q27" s="168">
        <f t="shared" si="9"/>
        <v>1</v>
      </c>
    </row>
    <row r="28" spans="8:17" ht="11.25">
      <c r="H28" s="168"/>
      <c r="I28" s="91" t="s">
        <v>32</v>
      </c>
      <c r="K28" s="92">
        <v>5</v>
      </c>
      <c r="L28" s="92">
        <v>5</v>
      </c>
      <c r="M28" s="92">
        <v>5</v>
      </c>
      <c r="N28" s="183">
        <v>5</v>
      </c>
      <c r="O28" s="183">
        <v>3</v>
      </c>
      <c r="P28" s="88">
        <v>3</v>
      </c>
      <c r="Q28" s="168">
        <f t="shared" si="9"/>
        <v>1</v>
      </c>
    </row>
    <row r="29" spans="8:17" ht="11.25">
      <c r="H29" s="168"/>
      <c r="I29" s="91" t="s">
        <v>129</v>
      </c>
      <c r="K29" s="92">
        <v>10</v>
      </c>
      <c r="L29" s="92">
        <v>10</v>
      </c>
      <c r="M29" s="92">
        <v>10</v>
      </c>
      <c r="N29" s="183">
        <v>10</v>
      </c>
      <c r="O29" s="183">
        <v>5</v>
      </c>
      <c r="P29" s="88">
        <v>5</v>
      </c>
      <c r="Q29" s="168">
        <f t="shared" si="9"/>
        <v>1</v>
      </c>
    </row>
    <row r="30" spans="8:17" ht="11.25">
      <c r="H30" s="168"/>
      <c r="I30" s="91" t="s">
        <v>35</v>
      </c>
      <c r="K30" s="92">
        <v>10</v>
      </c>
      <c r="L30" s="92">
        <v>10</v>
      </c>
      <c r="M30" s="92">
        <v>20</v>
      </c>
      <c r="N30" s="183">
        <v>20</v>
      </c>
      <c r="O30" s="183">
        <v>17</v>
      </c>
      <c r="P30" s="88">
        <v>17</v>
      </c>
      <c r="Q30" s="168">
        <f t="shared" si="9"/>
        <v>1</v>
      </c>
    </row>
    <row r="31" spans="8:17" ht="11.25">
      <c r="H31" s="168"/>
      <c r="I31" s="91" t="s">
        <v>90</v>
      </c>
      <c r="K31" s="92">
        <v>216</v>
      </c>
      <c r="L31" s="92">
        <v>216</v>
      </c>
      <c r="M31" s="92">
        <v>216</v>
      </c>
      <c r="N31" s="183">
        <v>216</v>
      </c>
      <c r="O31" s="183">
        <v>216</v>
      </c>
      <c r="Q31" s="168"/>
    </row>
    <row r="32" spans="8:17" ht="11.25">
      <c r="H32" s="168"/>
      <c r="I32" s="91" t="s">
        <v>36</v>
      </c>
      <c r="P32" s="88">
        <v>13</v>
      </c>
      <c r="Q32" s="168"/>
    </row>
    <row r="33" spans="8:17" ht="11.25">
      <c r="H33" s="168"/>
      <c r="I33" s="93" t="s">
        <v>504</v>
      </c>
      <c r="K33" s="94">
        <f aca="true" t="shared" si="10" ref="K33:P33">SUM(K25:K32)</f>
        <v>273</v>
      </c>
      <c r="L33" s="94">
        <f t="shared" si="10"/>
        <v>273</v>
      </c>
      <c r="M33" s="94">
        <f t="shared" si="10"/>
        <v>273</v>
      </c>
      <c r="N33" s="164">
        <f t="shared" si="10"/>
        <v>273</v>
      </c>
      <c r="O33" s="164">
        <f t="shared" si="10"/>
        <v>316</v>
      </c>
      <c r="P33" s="94">
        <f t="shared" si="10"/>
        <v>113</v>
      </c>
      <c r="Q33" s="170">
        <f>P33/O33</f>
        <v>0.3575949367088608</v>
      </c>
    </row>
    <row r="34" spans="8:17" ht="11.25">
      <c r="H34" s="168"/>
      <c r="Q34" s="168"/>
    </row>
    <row r="35" spans="8:17" ht="11.25">
      <c r="H35" s="168"/>
      <c r="I35" s="91" t="s">
        <v>37</v>
      </c>
      <c r="K35" s="92">
        <v>360</v>
      </c>
      <c r="L35" s="92">
        <v>360</v>
      </c>
      <c r="M35" s="92">
        <v>360</v>
      </c>
      <c r="N35" s="183">
        <v>360</v>
      </c>
      <c r="O35" s="183">
        <v>377</v>
      </c>
      <c r="P35" s="88">
        <v>377</v>
      </c>
      <c r="Q35" s="168">
        <f aca="true" t="shared" si="11" ref="Q35:Q43">P35/O35</f>
        <v>1</v>
      </c>
    </row>
    <row r="36" spans="8:17" ht="11.25">
      <c r="H36" s="168"/>
      <c r="I36" s="91" t="s">
        <v>670</v>
      </c>
      <c r="O36" s="178">
        <v>13</v>
      </c>
      <c r="P36" s="88">
        <v>13</v>
      </c>
      <c r="Q36" s="168">
        <f t="shared" si="11"/>
        <v>1</v>
      </c>
    </row>
    <row r="37" spans="8:17" ht="11.25">
      <c r="H37" s="168"/>
      <c r="I37" s="91" t="s">
        <v>42</v>
      </c>
      <c r="K37" s="92">
        <v>568</v>
      </c>
      <c r="L37" s="92">
        <v>568</v>
      </c>
      <c r="M37" s="92">
        <v>568</v>
      </c>
      <c r="N37" s="183">
        <v>568</v>
      </c>
      <c r="O37" s="183">
        <v>568</v>
      </c>
      <c r="P37" s="88">
        <v>340</v>
      </c>
      <c r="Q37" s="168">
        <f t="shared" si="11"/>
        <v>0.5985915492957746</v>
      </c>
    </row>
    <row r="38" spans="8:17" ht="11.25">
      <c r="H38" s="168"/>
      <c r="I38" s="91" t="s">
        <v>43</v>
      </c>
      <c r="K38" s="92">
        <v>239</v>
      </c>
      <c r="L38" s="92">
        <v>239</v>
      </c>
      <c r="M38" s="92">
        <v>239</v>
      </c>
      <c r="N38" s="183">
        <v>239</v>
      </c>
      <c r="O38" s="183">
        <v>194</v>
      </c>
      <c r="P38" s="88">
        <v>194</v>
      </c>
      <c r="Q38" s="168">
        <f t="shared" si="11"/>
        <v>1</v>
      </c>
    </row>
    <row r="39" spans="8:17" ht="11.25">
      <c r="H39" s="168"/>
      <c r="I39" s="91" t="s">
        <v>671</v>
      </c>
      <c r="O39" s="178">
        <v>1</v>
      </c>
      <c r="P39" s="88">
        <v>1</v>
      </c>
      <c r="Q39" s="168">
        <f t="shared" si="11"/>
        <v>1</v>
      </c>
    </row>
    <row r="40" spans="8:17" ht="11.25">
      <c r="H40" s="168"/>
      <c r="I40" s="91" t="s">
        <v>45</v>
      </c>
      <c r="K40" s="92">
        <v>20</v>
      </c>
      <c r="L40" s="92">
        <v>20</v>
      </c>
      <c r="M40" s="92">
        <v>20</v>
      </c>
      <c r="N40" s="183">
        <v>20</v>
      </c>
      <c r="O40" s="183">
        <v>23</v>
      </c>
      <c r="P40" s="88">
        <v>23</v>
      </c>
      <c r="Q40" s="168">
        <f t="shared" si="11"/>
        <v>1</v>
      </c>
    </row>
    <row r="41" spans="8:17" ht="11.25">
      <c r="H41" s="168"/>
      <c r="I41" s="91" t="s">
        <v>46</v>
      </c>
      <c r="K41" s="92">
        <v>642</v>
      </c>
      <c r="L41" s="92">
        <v>642</v>
      </c>
      <c r="M41" s="92">
        <v>930</v>
      </c>
      <c r="N41" s="183">
        <v>930</v>
      </c>
      <c r="O41" s="183">
        <v>815</v>
      </c>
      <c r="P41" s="88">
        <v>815</v>
      </c>
      <c r="Q41" s="168">
        <f t="shared" si="11"/>
        <v>1</v>
      </c>
    </row>
    <row r="42" spans="8:17" ht="11.25">
      <c r="H42" s="168"/>
      <c r="I42" s="91" t="s">
        <v>47</v>
      </c>
      <c r="K42" s="92">
        <v>4700</v>
      </c>
      <c r="L42" s="92">
        <v>4700</v>
      </c>
      <c r="M42" s="92">
        <v>4700</v>
      </c>
      <c r="N42" s="183">
        <v>4700</v>
      </c>
      <c r="O42" s="183">
        <v>4546</v>
      </c>
      <c r="P42" s="88">
        <v>4094</v>
      </c>
      <c r="Q42" s="168">
        <f t="shared" si="11"/>
        <v>0.9005719313682358</v>
      </c>
    </row>
    <row r="43" spans="8:17" ht="11.25">
      <c r="H43" s="168"/>
      <c r="I43" s="93" t="s">
        <v>505</v>
      </c>
      <c r="K43" s="94">
        <f aca="true" t="shared" si="12" ref="K43:P43">SUM(K35:K42)</f>
        <v>6529</v>
      </c>
      <c r="L43" s="94">
        <f t="shared" si="12"/>
        <v>6529</v>
      </c>
      <c r="M43" s="94">
        <f t="shared" si="12"/>
        <v>6817</v>
      </c>
      <c r="N43" s="164">
        <f t="shared" si="12"/>
        <v>6817</v>
      </c>
      <c r="O43" s="164">
        <f t="shared" si="12"/>
        <v>6537</v>
      </c>
      <c r="P43" s="94">
        <f t="shared" si="12"/>
        <v>5857</v>
      </c>
      <c r="Q43" s="170">
        <f t="shared" si="11"/>
        <v>0.8959767477436132</v>
      </c>
    </row>
    <row r="44" spans="8:17" ht="11.25">
      <c r="H44" s="168"/>
      <c r="Q44" s="168"/>
    </row>
    <row r="45" spans="8:17" ht="11.25">
      <c r="H45" s="168"/>
      <c r="I45" s="91" t="s">
        <v>75</v>
      </c>
      <c r="K45" s="92">
        <v>678</v>
      </c>
      <c r="L45" s="92">
        <v>678</v>
      </c>
      <c r="M45" s="92">
        <v>678</v>
      </c>
      <c r="N45" s="183">
        <v>678</v>
      </c>
      <c r="O45" s="183">
        <v>331</v>
      </c>
      <c r="P45" s="88">
        <v>331</v>
      </c>
      <c r="Q45" s="168">
        <f>P45/O45</f>
        <v>1</v>
      </c>
    </row>
    <row r="46" spans="8:17" ht="11.25">
      <c r="H46" s="168"/>
      <c r="I46" s="91" t="s">
        <v>100</v>
      </c>
      <c r="O46" s="178">
        <v>2</v>
      </c>
      <c r="P46" s="88">
        <v>2</v>
      </c>
      <c r="Q46" s="88">
        <f>P46/O46</f>
        <v>1</v>
      </c>
    </row>
    <row r="47" spans="8:17" ht="11.25">
      <c r="H47" s="168"/>
      <c r="I47" s="91" t="s">
        <v>50</v>
      </c>
      <c r="O47" s="178">
        <v>1</v>
      </c>
      <c r="P47" s="88">
        <v>1</v>
      </c>
      <c r="Q47" s="168">
        <f>P47/O47</f>
        <v>1</v>
      </c>
    </row>
    <row r="48" spans="9:17" ht="11.25">
      <c r="I48" s="93" t="s">
        <v>59</v>
      </c>
      <c r="K48" s="94">
        <f aca="true" t="shared" si="13" ref="K48:P48">SUM(K45:K47)</f>
        <v>678</v>
      </c>
      <c r="L48" s="94">
        <f t="shared" si="13"/>
        <v>678</v>
      </c>
      <c r="M48" s="94">
        <f t="shared" si="13"/>
        <v>678</v>
      </c>
      <c r="N48" s="164">
        <f t="shared" si="13"/>
        <v>678</v>
      </c>
      <c r="O48" s="164">
        <f t="shared" si="13"/>
        <v>334</v>
      </c>
      <c r="P48" s="94">
        <f t="shared" si="13"/>
        <v>334</v>
      </c>
      <c r="Q48" s="170">
        <f>P48/O48</f>
        <v>1</v>
      </c>
    </row>
    <row r="49" spans="9:17" ht="11.25">
      <c r="I49" s="93"/>
      <c r="Q49" s="168"/>
    </row>
    <row r="50" spans="9:17" ht="11.25">
      <c r="I50" s="95" t="s">
        <v>506</v>
      </c>
      <c r="K50" s="90">
        <f aca="true" t="shared" si="14" ref="K50:P50">K33+K43+K48</f>
        <v>7480</v>
      </c>
      <c r="L50" s="90">
        <f t="shared" si="14"/>
        <v>7480</v>
      </c>
      <c r="M50" s="90">
        <f t="shared" si="14"/>
        <v>7768</v>
      </c>
      <c r="N50" s="165">
        <f t="shared" si="14"/>
        <v>7768</v>
      </c>
      <c r="O50" s="165">
        <f t="shared" si="14"/>
        <v>7187</v>
      </c>
      <c r="P50" s="90">
        <f t="shared" si="14"/>
        <v>6304</v>
      </c>
      <c r="Q50" s="169">
        <f>P50/O50</f>
        <v>0.877139279254209</v>
      </c>
    </row>
    <row r="51" ht="11.25">
      <c r="Q51" s="170"/>
    </row>
    <row r="52" spans="1:17" ht="11.25">
      <c r="A52" s="89" t="s">
        <v>219</v>
      </c>
      <c r="B52" s="90">
        <f aca="true" t="shared" si="15" ref="B52:G52">B9+B14+B16</f>
        <v>23468</v>
      </c>
      <c r="C52" s="90">
        <f t="shared" si="15"/>
        <v>23468</v>
      </c>
      <c r="D52" s="90">
        <f t="shared" si="15"/>
        <v>23756</v>
      </c>
      <c r="E52" s="165">
        <f t="shared" si="15"/>
        <v>23756</v>
      </c>
      <c r="F52" s="165">
        <f t="shared" si="15"/>
        <v>23756</v>
      </c>
      <c r="G52" s="90">
        <f t="shared" si="15"/>
        <v>22873</v>
      </c>
      <c r="H52" s="169">
        <f>G52/F52</f>
        <v>0.9628304428354942</v>
      </c>
      <c r="I52" s="95" t="s">
        <v>61</v>
      </c>
      <c r="J52" s="89"/>
      <c r="K52" s="90">
        <f aca="true" t="shared" si="16" ref="K52:P52">K16+K23+K50</f>
        <v>23468</v>
      </c>
      <c r="L52" s="90">
        <f t="shared" si="16"/>
        <v>23468</v>
      </c>
      <c r="M52" s="90">
        <f t="shared" si="16"/>
        <v>23756</v>
      </c>
      <c r="N52" s="165">
        <f t="shared" si="16"/>
        <v>23756</v>
      </c>
      <c r="O52" s="165">
        <f t="shared" si="16"/>
        <v>23756</v>
      </c>
      <c r="P52" s="90">
        <f t="shared" si="16"/>
        <v>22873</v>
      </c>
      <c r="Q52" s="169">
        <f>P52/O52</f>
        <v>0.9628304428354942</v>
      </c>
    </row>
  </sheetData>
  <mergeCells count="1">
    <mergeCell ref="I1:J1"/>
  </mergeCells>
  <printOptions/>
  <pageMargins left="0.41" right="0.21" top="1" bottom="1" header="0.5" footer="0.5"/>
  <pageSetup horizontalDpi="300" verticalDpi="300" orientation="landscape" paperSize="9" scale="86" r:id="rId1"/>
  <headerFooter alignWithMargins="0">
    <oddHeader>&amp;C&amp;"Arial,Félkövér"&amp;12 853288 Egyéb szociális és gyermekjóléti szolg.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F6" sqref="F6"/>
    </sheetView>
  </sheetViews>
  <sheetFormatPr defaultColWidth="9.140625" defaultRowHeight="12.75"/>
  <cols>
    <col min="1" max="1" width="18.57421875" style="88" customWidth="1"/>
    <col min="2" max="2" width="7.7109375" style="92" bestFit="1" customWidth="1"/>
    <col min="3" max="3" width="6.28125" style="92" bestFit="1" customWidth="1"/>
    <col min="4" max="4" width="8.00390625" style="92" customWidth="1"/>
    <col min="5" max="6" width="8.00390625" style="183" customWidth="1"/>
    <col min="7" max="8" width="8.00390625" style="88" customWidth="1"/>
    <col min="9" max="9" width="9.140625" style="91" customWidth="1"/>
    <col min="10" max="10" width="10.421875" style="88" customWidth="1"/>
    <col min="11" max="11" width="7.7109375" style="92" bestFit="1" customWidth="1"/>
    <col min="12" max="12" width="6.28125" style="88" bestFit="1" customWidth="1"/>
    <col min="13" max="13" width="8.00390625" style="88" customWidth="1"/>
    <col min="14" max="15" width="8.00390625" style="178" customWidth="1"/>
    <col min="16" max="16" width="8.00390625" style="88" customWidth="1"/>
    <col min="17" max="17" width="11.5742187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182" t="s">
        <v>639</v>
      </c>
      <c r="F1" s="182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182" t="s">
        <v>639</v>
      </c>
      <c r="O1" s="182" t="s">
        <v>643</v>
      </c>
      <c r="P1" s="86" t="s">
        <v>644</v>
      </c>
      <c r="Q1" s="86" t="s">
        <v>645</v>
      </c>
    </row>
    <row r="2" spans="1:17" ht="11.25">
      <c r="A2" s="88" t="s">
        <v>274</v>
      </c>
      <c r="B2" s="92">
        <v>13893</v>
      </c>
      <c r="C2" s="92">
        <v>13893</v>
      </c>
      <c r="D2" s="92">
        <v>13893</v>
      </c>
      <c r="E2" s="183">
        <v>13893</v>
      </c>
      <c r="F2" s="183">
        <v>13893</v>
      </c>
      <c r="G2" s="88">
        <v>13893</v>
      </c>
      <c r="H2" s="168">
        <f>G2/F2</f>
        <v>1</v>
      </c>
      <c r="I2" s="91" t="s">
        <v>273</v>
      </c>
      <c r="Q2" s="168"/>
    </row>
    <row r="3" spans="1:17" ht="11.25">
      <c r="A3" s="88" t="s">
        <v>599</v>
      </c>
      <c r="C3" s="92">
        <v>4760</v>
      </c>
      <c r="D3" s="92">
        <v>5457</v>
      </c>
      <c r="E3" s="183">
        <v>6874</v>
      </c>
      <c r="F3" s="183">
        <v>8365</v>
      </c>
      <c r="G3" s="88">
        <v>8365</v>
      </c>
      <c r="H3" s="168">
        <f>G3/F3</f>
        <v>1</v>
      </c>
      <c r="I3" s="93" t="s">
        <v>88</v>
      </c>
      <c r="K3" s="94">
        <f aca="true" t="shared" si="0" ref="K3:P3">SUM(K2)</f>
        <v>0</v>
      </c>
      <c r="L3" s="94">
        <f t="shared" si="0"/>
        <v>0</v>
      </c>
      <c r="M3" s="94">
        <f t="shared" si="0"/>
        <v>0</v>
      </c>
      <c r="N3" s="164">
        <f t="shared" si="0"/>
        <v>0</v>
      </c>
      <c r="O3" s="164">
        <f t="shared" si="0"/>
        <v>0</v>
      </c>
      <c r="P3" s="94">
        <f t="shared" si="0"/>
        <v>0</v>
      </c>
      <c r="Q3" s="170"/>
    </row>
    <row r="4" spans="1:17" ht="11.25">
      <c r="A4" s="99" t="s">
        <v>508</v>
      </c>
      <c r="B4" s="94">
        <f aca="true" t="shared" si="1" ref="B4:G4">SUM(B2:B3)</f>
        <v>13893</v>
      </c>
      <c r="C4" s="94">
        <f t="shared" si="1"/>
        <v>18653</v>
      </c>
      <c r="D4" s="94">
        <f t="shared" si="1"/>
        <v>19350</v>
      </c>
      <c r="E4" s="164">
        <f t="shared" si="1"/>
        <v>20767</v>
      </c>
      <c r="F4" s="164">
        <f t="shared" si="1"/>
        <v>22258</v>
      </c>
      <c r="G4" s="94">
        <f t="shared" si="1"/>
        <v>22258</v>
      </c>
      <c r="H4" s="170">
        <f>G4/F4</f>
        <v>1</v>
      </c>
      <c r="Q4" s="168"/>
    </row>
    <row r="5" spans="8:17" ht="11.25">
      <c r="H5" s="168"/>
      <c r="I5" s="95" t="s">
        <v>507</v>
      </c>
      <c r="K5" s="90">
        <f aca="true" t="shared" si="2" ref="K5:P5">K3</f>
        <v>0</v>
      </c>
      <c r="L5" s="90">
        <f t="shared" si="2"/>
        <v>0</v>
      </c>
      <c r="M5" s="90">
        <f t="shared" si="2"/>
        <v>0</v>
      </c>
      <c r="N5" s="165">
        <f t="shared" si="2"/>
        <v>0</v>
      </c>
      <c r="O5" s="165">
        <f t="shared" si="2"/>
        <v>0</v>
      </c>
      <c r="P5" s="90">
        <f t="shared" si="2"/>
        <v>0</v>
      </c>
      <c r="Q5" s="169"/>
    </row>
    <row r="6" spans="1:17" ht="11.25">
      <c r="A6" s="89" t="s">
        <v>215</v>
      </c>
      <c r="B6" s="90">
        <f aca="true" t="shared" si="3" ref="B6:G6">B4</f>
        <v>13893</v>
      </c>
      <c r="C6" s="90">
        <f t="shared" si="3"/>
        <v>18653</v>
      </c>
      <c r="D6" s="90">
        <f t="shared" si="3"/>
        <v>19350</v>
      </c>
      <c r="E6" s="165">
        <f t="shared" si="3"/>
        <v>20767</v>
      </c>
      <c r="F6" s="165">
        <f t="shared" si="3"/>
        <v>22258</v>
      </c>
      <c r="G6" s="90">
        <f t="shared" si="3"/>
        <v>22258</v>
      </c>
      <c r="H6" s="169">
        <f>G6/F6</f>
        <v>1</v>
      </c>
      <c r="Q6" s="168"/>
    </row>
    <row r="7" spans="8:17" ht="11.25">
      <c r="H7" s="168"/>
      <c r="I7" s="91" t="s">
        <v>144</v>
      </c>
      <c r="K7" s="92">
        <v>400</v>
      </c>
      <c r="L7" s="88">
        <v>1213</v>
      </c>
      <c r="M7" s="88">
        <v>1302</v>
      </c>
      <c r="N7" s="178">
        <v>1302</v>
      </c>
      <c r="O7" s="178">
        <v>1575</v>
      </c>
      <c r="P7" s="88">
        <v>1575</v>
      </c>
      <c r="Q7" s="168">
        <f aca="true" t="shared" si="4" ref="Q7:Q19">P7/O7</f>
        <v>1</v>
      </c>
    </row>
    <row r="8" spans="1:17" ht="11.25">
      <c r="A8" s="89" t="s">
        <v>220</v>
      </c>
      <c r="B8" s="90">
        <f aca="true" t="shared" si="5" ref="B8:G8">K19-B6</f>
        <v>232</v>
      </c>
      <c r="C8" s="90">
        <f t="shared" si="5"/>
        <v>253</v>
      </c>
      <c r="D8" s="90">
        <f t="shared" si="5"/>
        <v>253</v>
      </c>
      <c r="E8" s="165">
        <f t="shared" si="5"/>
        <v>-3164</v>
      </c>
      <c r="F8" s="165">
        <f t="shared" si="5"/>
        <v>-1790</v>
      </c>
      <c r="G8" s="90">
        <f t="shared" si="5"/>
        <v>-1790</v>
      </c>
      <c r="H8" s="169">
        <f>G8/F8</f>
        <v>1</v>
      </c>
      <c r="I8" s="91" t="s">
        <v>145</v>
      </c>
      <c r="K8" s="92">
        <v>200</v>
      </c>
      <c r="L8" s="88">
        <v>604</v>
      </c>
      <c r="M8" s="88">
        <v>664</v>
      </c>
      <c r="N8" s="178">
        <v>664</v>
      </c>
      <c r="O8" s="178">
        <v>785</v>
      </c>
      <c r="P8" s="88">
        <v>785</v>
      </c>
      <c r="Q8" s="168">
        <f t="shared" si="4"/>
        <v>1</v>
      </c>
    </row>
    <row r="9" spans="8:17" ht="11.25">
      <c r="H9" s="168"/>
      <c r="I9" s="91" t="s">
        <v>146</v>
      </c>
      <c r="K9" s="92">
        <v>1400</v>
      </c>
      <c r="L9" s="88">
        <v>4964</v>
      </c>
      <c r="M9" s="88">
        <v>5512</v>
      </c>
      <c r="N9" s="178">
        <v>5512</v>
      </c>
      <c r="O9" s="178">
        <v>5666</v>
      </c>
      <c r="P9" s="88">
        <v>5666</v>
      </c>
      <c r="Q9" s="168">
        <f t="shared" si="4"/>
        <v>1</v>
      </c>
    </row>
    <row r="10" spans="8:17" ht="11.25">
      <c r="H10" s="168"/>
      <c r="I10" s="91" t="s">
        <v>147</v>
      </c>
      <c r="K10" s="92">
        <v>10062</v>
      </c>
      <c r="L10" s="92">
        <v>10062</v>
      </c>
      <c r="M10" s="92">
        <v>9762</v>
      </c>
      <c r="N10" s="183">
        <v>7762</v>
      </c>
      <c r="O10" s="183">
        <v>9409</v>
      </c>
      <c r="P10" s="88">
        <v>9409</v>
      </c>
      <c r="Q10" s="168">
        <f t="shared" si="4"/>
        <v>1</v>
      </c>
    </row>
    <row r="11" spans="8:17" ht="11.25">
      <c r="H11" s="168"/>
      <c r="I11" s="91" t="s">
        <v>91</v>
      </c>
      <c r="M11" s="88">
        <v>300</v>
      </c>
      <c r="N11" s="178">
        <v>300</v>
      </c>
      <c r="O11" s="178">
        <v>320</v>
      </c>
      <c r="P11" s="88">
        <v>320</v>
      </c>
      <c r="Q11" s="168">
        <f t="shared" si="4"/>
        <v>1</v>
      </c>
    </row>
    <row r="12" spans="8:17" ht="11.25">
      <c r="H12" s="168"/>
      <c r="P12" s="88" t="s">
        <v>647</v>
      </c>
      <c r="Q12" s="168"/>
    </row>
    <row r="13" spans="8:17" ht="11.25">
      <c r="H13" s="168"/>
      <c r="I13" s="95" t="s">
        <v>232</v>
      </c>
      <c r="K13" s="90">
        <f aca="true" t="shared" si="6" ref="K13:P13">SUM(K7:K12)</f>
        <v>12062</v>
      </c>
      <c r="L13" s="90">
        <f t="shared" si="6"/>
        <v>16843</v>
      </c>
      <c r="M13" s="90">
        <f t="shared" si="6"/>
        <v>17540</v>
      </c>
      <c r="N13" s="165">
        <f t="shared" si="6"/>
        <v>15540</v>
      </c>
      <c r="O13" s="165">
        <f t="shared" si="6"/>
        <v>17755</v>
      </c>
      <c r="P13" s="90">
        <f t="shared" si="6"/>
        <v>17755</v>
      </c>
      <c r="Q13" s="169">
        <f t="shared" si="4"/>
        <v>1</v>
      </c>
    </row>
    <row r="14" spans="8:17" ht="11.25">
      <c r="H14" s="168"/>
      <c r="Q14" s="168"/>
    </row>
    <row r="15" spans="8:17" ht="11.25">
      <c r="H15" s="168"/>
      <c r="I15" s="91" t="s">
        <v>23</v>
      </c>
      <c r="K15" s="92">
        <v>2063</v>
      </c>
      <c r="L15" s="88">
        <v>2063</v>
      </c>
      <c r="M15" s="88">
        <v>2063</v>
      </c>
      <c r="N15" s="178">
        <v>2063</v>
      </c>
      <c r="O15" s="178">
        <v>2713</v>
      </c>
      <c r="P15" s="88">
        <v>2713</v>
      </c>
      <c r="Q15" s="168">
        <f t="shared" si="4"/>
        <v>1</v>
      </c>
    </row>
    <row r="16" spans="8:17" ht="11.25">
      <c r="H16" s="168"/>
      <c r="I16" s="91" t="s">
        <v>25</v>
      </c>
      <c r="Q16" s="168"/>
    </row>
    <row r="17" spans="8:17" ht="11.25">
      <c r="H17" s="168"/>
      <c r="I17" s="95" t="s">
        <v>28</v>
      </c>
      <c r="J17" s="89"/>
      <c r="K17" s="90">
        <f aca="true" t="shared" si="7" ref="K17:P17">SUM(K15:K16)</f>
        <v>2063</v>
      </c>
      <c r="L17" s="90">
        <f t="shared" si="7"/>
        <v>2063</v>
      </c>
      <c r="M17" s="90">
        <f t="shared" si="7"/>
        <v>2063</v>
      </c>
      <c r="N17" s="165">
        <f t="shared" si="7"/>
        <v>2063</v>
      </c>
      <c r="O17" s="165">
        <f t="shared" si="7"/>
        <v>2713</v>
      </c>
      <c r="P17" s="90">
        <f t="shared" si="7"/>
        <v>2713</v>
      </c>
      <c r="Q17" s="169">
        <f t="shared" si="4"/>
        <v>1</v>
      </c>
    </row>
    <row r="18" spans="8:17" ht="11.25">
      <c r="H18" s="168"/>
      <c r="Q18" s="168"/>
    </row>
    <row r="19" spans="1:17" ht="11.25">
      <c r="A19" s="89" t="s">
        <v>219</v>
      </c>
      <c r="B19" s="90">
        <f aca="true" t="shared" si="8" ref="B19:G19">B6+B8</f>
        <v>14125</v>
      </c>
      <c r="C19" s="90">
        <f t="shared" si="8"/>
        <v>18906</v>
      </c>
      <c r="D19" s="90">
        <f t="shared" si="8"/>
        <v>19603</v>
      </c>
      <c r="E19" s="165">
        <f t="shared" si="8"/>
        <v>17603</v>
      </c>
      <c r="F19" s="165">
        <f t="shared" si="8"/>
        <v>20468</v>
      </c>
      <c r="G19" s="90">
        <f t="shared" si="8"/>
        <v>20468</v>
      </c>
      <c r="H19" s="169">
        <f>G19/F19</f>
        <v>1</v>
      </c>
      <c r="I19" s="95" t="s">
        <v>61</v>
      </c>
      <c r="J19" s="89"/>
      <c r="K19" s="90">
        <f aca="true" t="shared" si="9" ref="K19:P19">K13+K17</f>
        <v>14125</v>
      </c>
      <c r="L19" s="90">
        <f t="shared" si="9"/>
        <v>18906</v>
      </c>
      <c r="M19" s="90">
        <f t="shared" si="9"/>
        <v>19603</v>
      </c>
      <c r="N19" s="165">
        <f t="shared" si="9"/>
        <v>17603</v>
      </c>
      <c r="O19" s="165">
        <f t="shared" si="9"/>
        <v>20468</v>
      </c>
      <c r="P19" s="90">
        <f t="shared" si="9"/>
        <v>20468</v>
      </c>
      <c r="Q19" s="169">
        <f t="shared" si="4"/>
        <v>1</v>
      </c>
    </row>
  </sheetData>
  <mergeCells count="1">
    <mergeCell ref="I1:J1"/>
  </mergeCells>
  <printOptions/>
  <pageMargins left="0.43" right="0.27" top="1" bottom="1" header="0.5" footer="0.5"/>
  <pageSetup horizontalDpi="300" verticalDpi="300" orientation="landscape" paperSize="9" scale="86" r:id="rId1"/>
  <headerFooter alignWithMargins="0">
    <oddHeader>&amp;C&amp;"Arial,Félkövér"&amp;12 853311 Rendszeres szociális pénzbeni ellátások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B28">
      <selection activeCell="H58" sqref="H58"/>
    </sheetView>
  </sheetViews>
  <sheetFormatPr defaultColWidth="9.140625" defaultRowHeight="12.75"/>
  <cols>
    <col min="1" max="1" width="18.00390625" style="88" customWidth="1"/>
    <col min="2" max="2" width="7.7109375" style="88" bestFit="1" customWidth="1"/>
    <col min="3" max="3" width="6.28125" style="92" bestFit="1" customWidth="1"/>
    <col min="4" max="5" width="8.28125" style="92" customWidth="1"/>
    <col min="6" max="6" width="8.28125" style="183" customWidth="1"/>
    <col min="7" max="8" width="8.00390625" style="92" customWidth="1"/>
    <col min="9" max="9" width="20.57421875" style="91" customWidth="1"/>
    <col min="10" max="10" width="0.71875" style="88" customWidth="1"/>
    <col min="11" max="11" width="7.7109375" style="92" bestFit="1" customWidth="1"/>
    <col min="12" max="12" width="6.28125" style="92" bestFit="1" customWidth="1"/>
    <col min="13" max="13" width="8.28125" style="92" bestFit="1" customWidth="1"/>
    <col min="14" max="15" width="8.28125" style="183" customWidth="1"/>
    <col min="16" max="16" width="8.00390625" style="88" bestFit="1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182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182" t="s">
        <v>639</v>
      </c>
      <c r="O1" s="182" t="s">
        <v>643</v>
      </c>
      <c r="P1" s="86" t="s">
        <v>644</v>
      </c>
      <c r="Q1" s="86" t="s">
        <v>645</v>
      </c>
    </row>
    <row r="2" spans="1:17" ht="11.25">
      <c r="A2" s="88" t="s">
        <v>202</v>
      </c>
      <c r="B2" s="92"/>
      <c r="I2" s="91" t="s">
        <v>78</v>
      </c>
      <c r="K2" s="92">
        <v>12033</v>
      </c>
      <c r="L2" s="92">
        <v>12033</v>
      </c>
      <c r="M2" s="92">
        <v>11524</v>
      </c>
      <c r="N2" s="183">
        <v>11524</v>
      </c>
      <c r="O2" s="183">
        <v>10719</v>
      </c>
      <c r="P2" s="88">
        <v>10719</v>
      </c>
      <c r="Q2" s="168">
        <f>P2/O2</f>
        <v>1</v>
      </c>
    </row>
    <row r="3" spans="1:17" ht="11.25">
      <c r="A3" s="88" t="s">
        <v>203</v>
      </c>
      <c r="B3" s="92">
        <v>4070</v>
      </c>
      <c r="C3" s="92">
        <v>5390</v>
      </c>
      <c r="D3" s="92">
        <v>5390</v>
      </c>
      <c r="E3" s="126">
        <v>4400</v>
      </c>
      <c r="F3" s="183">
        <v>5005</v>
      </c>
      <c r="G3" s="92">
        <v>5005</v>
      </c>
      <c r="H3" s="161">
        <f>G3/F3</f>
        <v>1</v>
      </c>
      <c r="I3" s="91" t="s">
        <v>79</v>
      </c>
      <c r="K3" s="92">
        <v>360</v>
      </c>
      <c r="L3" s="92">
        <v>360</v>
      </c>
      <c r="M3" s="92">
        <v>360</v>
      </c>
      <c r="N3" s="183">
        <v>360</v>
      </c>
      <c r="O3" s="183">
        <v>232</v>
      </c>
      <c r="P3" s="88">
        <v>232</v>
      </c>
      <c r="Q3" s="168">
        <f aca="true" t="shared" si="0" ref="Q3:Q14">P3/O3</f>
        <v>1</v>
      </c>
    </row>
    <row r="4" spans="1:17" ht="11.25">
      <c r="A4" s="88" t="s">
        <v>204</v>
      </c>
      <c r="B4" s="92">
        <v>1760</v>
      </c>
      <c r="C4" s="92">
        <v>2200</v>
      </c>
      <c r="D4" s="92">
        <v>2200</v>
      </c>
      <c r="E4" s="92">
        <v>2200</v>
      </c>
      <c r="F4" s="183">
        <v>1650</v>
      </c>
      <c r="G4" s="92">
        <v>1650</v>
      </c>
      <c r="H4" s="161">
        <f aca="true" t="shared" si="1" ref="H4:H16">G4/F4</f>
        <v>1</v>
      </c>
      <c r="I4" s="91" t="s">
        <v>80</v>
      </c>
      <c r="M4" s="92">
        <v>70</v>
      </c>
      <c r="N4" s="183">
        <v>70</v>
      </c>
      <c r="O4" s="183">
        <v>95</v>
      </c>
      <c r="P4" s="88">
        <v>95</v>
      </c>
      <c r="Q4" s="168">
        <f t="shared" si="0"/>
        <v>1</v>
      </c>
    </row>
    <row r="5" spans="1:17" ht="11.25">
      <c r="A5" s="99" t="s">
        <v>508</v>
      </c>
      <c r="B5" s="94">
        <f aca="true" t="shared" si="2" ref="B5:G5">SUM(B2:B4)</f>
        <v>5830</v>
      </c>
      <c r="C5" s="94">
        <f t="shared" si="2"/>
        <v>7590</v>
      </c>
      <c r="D5" s="94">
        <f t="shared" si="2"/>
        <v>7590</v>
      </c>
      <c r="E5" s="94">
        <f t="shared" si="2"/>
        <v>6600</v>
      </c>
      <c r="F5" s="164">
        <f t="shared" si="2"/>
        <v>6655</v>
      </c>
      <c r="G5" s="94">
        <f t="shared" si="2"/>
        <v>6655</v>
      </c>
      <c r="H5" s="162">
        <f t="shared" si="1"/>
        <v>1</v>
      </c>
      <c r="I5" s="91" t="s">
        <v>81</v>
      </c>
      <c r="M5" s="92">
        <v>90</v>
      </c>
      <c r="N5" s="183">
        <v>90</v>
      </c>
      <c r="O5" s="183">
        <v>134</v>
      </c>
      <c r="P5" s="88">
        <v>134</v>
      </c>
      <c r="Q5" s="168">
        <f t="shared" si="0"/>
        <v>1</v>
      </c>
    </row>
    <row r="6" spans="2:17" ht="11.25">
      <c r="B6" s="92"/>
      <c r="H6" s="161"/>
      <c r="I6" s="91" t="s">
        <v>82</v>
      </c>
      <c r="K6" s="92">
        <v>100</v>
      </c>
      <c r="L6" s="92">
        <v>100</v>
      </c>
      <c r="M6" s="92">
        <v>100</v>
      </c>
      <c r="N6" s="183">
        <v>100</v>
      </c>
      <c r="O6" s="183">
        <v>75</v>
      </c>
      <c r="P6" s="88">
        <v>38</v>
      </c>
      <c r="Q6" s="168">
        <f t="shared" si="0"/>
        <v>0.5066666666666667</v>
      </c>
    </row>
    <row r="7" spans="1:17" ht="11.25">
      <c r="A7" s="89" t="s">
        <v>215</v>
      </c>
      <c r="B7" s="90">
        <f aca="true" t="shared" si="3" ref="B7:G7">B5</f>
        <v>5830</v>
      </c>
      <c r="C7" s="90">
        <f t="shared" si="3"/>
        <v>7590</v>
      </c>
      <c r="D7" s="90">
        <f t="shared" si="3"/>
        <v>7590</v>
      </c>
      <c r="E7" s="90">
        <f t="shared" si="3"/>
        <v>6600</v>
      </c>
      <c r="F7" s="165">
        <f t="shared" si="3"/>
        <v>6655</v>
      </c>
      <c r="G7" s="90">
        <f t="shared" si="3"/>
        <v>6655</v>
      </c>
      <c r="H7" s="163">
        <f t="shared" si="1"/>
        <v>1</v>
      </c>
      <c r="I7" s="91" t="s">
        <v>83</v>
      </c>
      <c r="Q7" s="168"/>
    </row>
    <row r="8" spans="2:17" ht="11.25">
      <c r="B8" s="92"/>
      <c r="H8" s="161"/>
      <c r="I8" s="91" t="s">
        <v>84</v>
      </c>
      <c r="K8" s="92">
        <v>250</v>
      </c>
      <c r="L8" s="92">
        <v>250</v>
      </c>
      <c r="M8" s="92">
        <v>250</v>
      </c>
      <c r="N8" s="183">
        <v>250</v>
      </c>
      <c r="O8" s="183">
        <v>250</v>
      </c>
      <c r="P8" s="88">
        <v>249</v>
      </c>
      <c r="Q8" s="168">
        <f t="shared" si="0"/>
        <v>0.996</v>
      </c>
    </row>
    <row r="9" spans="2:17" ht="11.25">
      <c r="B9" s="92"/>
      <c r="H9" s="161"/>
      <c r="I9" s="91" t="s">
        <v>85</v>
      </c>
      <c r="K9" s="92">
        <v>150</v>
      </c>
      <c r="L9" s="92">
        <v>150</v>
      </c>
      <c r="M9" s="92">
        <v>150</v>
      </c>
      <c r="N9" s="183">
        <v>150</v>
      </c>
      <c r="O9" s="183">
        <v>284</v>
      </c>
      <c r="P9" s="88">
        <v>284</v>
      </c>
      <c r="Q9" s="168">
        <f t="shared" si="0"/>
        <v>1</v>
      </c>
    </row>
    <row r="10" spans="1:17" ht="11.25">
      <c r="A10" s="88" t="s">
        <v>77</v>
      </c>
      <c r="B10" s="92">
        <v>12000</v>
      </c>
      <c r="C10" s="92">
        <v>12000</v>
      </c>
      <c r="D10" s="92">
        <v>12000</v>
      </c>
      <c r="E10" s="92">
        <v>12000</v>
      </c>
      <c r="F10" s="183">
        <v>12000</v>
      </c>
      <c r="G10" s="92">
        <v>10154</v>
      </c>
      <c r="H10" s="161">
        <f t="shared" si="1"/>
        <v>0.8461666666666666</v>
      </c>
      <c r="I10" s="91" t="s">
        <v>86</v>
      </c>
      <c r="K10" s="92">
        <v>1067</v>
      </c>
      <c r="L10" s="92">
        <v>1067</v>
      </c>
      <c r="M10" s="92">
        <v>1067</v>
      </c>
      <c r="N10" s="183">
        <v>1067</v>
      </c>
      <c r="O10" s="183">
        <v>1138</v>
      </c>
      <c r="P10" s="88">
        <v>1137</v>
      </c>
      <c r="Q10" s="168">
        <f t="shared" si="0"/>
        <v>0.9991212653778558</v>
      </c>
    </row>
    <row r="11" spans="1:17" ht="11.25">
      <c r="A11" s="88" t="s">
        <v>63</v>
      </c>
      <c r="B11" s="92"/>
      <c r="F11" s="183">
        <v>80</v>
      </c>
      <c r="G11" s="92">
        <v>80</v>
      </c>
      <c r="H11" s="161">
        <f t="shared" si="1"/>
        <v>1</v>
      </c>
      <c r="I11" s="91" t="s">
        <v>13</v>
      </c>
      <c r="K11" s="92">
        <v>20</v>
      </c>
      <c r="L11" s="92">
        <v>20</v>
      </c>
      <c r="M11" s="92">
        <v>20</v>
      </c>
      <c r="N11" s="183">
        <v>20</v>
      </c>
      <c r="O11" s="183">
        <v>42</v>
      </c>
      <c r="P11" s="88">
        <v>42</v>
      </c>
      <c r="Q11" s="168">
        <f t="shared" si="0"/>
        <v>1</v>
      </c>
    </row>
    <row r="12" spans="1:17" ht="11.25">
      <c r="A12" s="88" t="s">
        <v>64</v>
      </c>
      <c r="B12" s="92"/>
      <c r="H12" s="161"/>
      <c r="I12" s="93" t="s">
        <v>53</v>
      </c>
      <c r="J12" s="99"/>
      <c r="K12" s="94">
        <f aca="true" t="shared" si="4" ref="K12:P12">SUM(K2:K11)</f>
        <v>13980</v>
      </c>
      <c r="L12" s="94">
        <f t="shared" si="4"/>
        <v>13980</v>
      </c>
      <c r="M12" s="94">
        <f t="shared" si="4"/>
        <v>13631</v>
      </c>
      <c r="N12" s="164">
        <f t="shared" si="4"/>
        <v>13631</v>
      </c>
      <c r="O12" s="164">
        <f t="shared" si="4"/>
        <v>12969</v>
      </c>
      <c r="P12" s="94">
        <f t="shared" si="4"/>
        <v>12930</v>
      </c>
      <c r="Q12" s="168">
        <f t="shared" si="0"/>
        <v>0.9969928290538977</v>
      </c>
    </row>
    <row r="13" spans="1:17" ht="11.25">
      <c r="A13" s="88" t="s">
        <v>48</v>
      </c>
      <c r="B13" s="92">
        <v>1800</v>
      </c>
      <c r="C13" s="92">
        <v>1800</v>
      </c>
      <c r="D13" s="92">
        <v>1800</v>
      </c>
      <c r="E13" s="92">
        <v>1800</v>
      </c>
      <c r="F13" s="183">
        <v>1800</v>
      </c>
      <c r="G13" s="92">
        <v>1738</v>
      </c>
      <c r="H13" s="161">
        <f t="shared" si="1"/>
        <v>0.9655555555555555</v>
      </c>
      <c r="Q13" s="168"/>
    </row>
    <row r="14" spans="1:17" ht="11.25">
      <c r="A14" s="89" t="s">
        <v>509</v>
      </c>
      <c r="B14" s="90">
        <f aca="true" t="shared" si="5" ref="B14:G14">SUM(B10:B13)</f>
        <v>13800</v>
      </c>
      <c r="C14" s="90">
        <f t="shared" si="5"/>
        <v>13800</v>
      </c>
      <c r="D14" s="90">
        <f t="shared" si="5"/>
        <v>13800</v>
      </c>
      <c r="E14" s="90">
        <f t="shared" si="5"/>
        <v>13800</v>
      </c>
      <c r="F14" s="165">
        <f t="shared" si="5"/>
        <v>13880</v>
      </c>
      <c r="G14" s="90">
        <f t="shared" si="5"/>
        <v>11972</v>
      </c>
      <c r="H14" s="163">
        <f t="shared" si="1"/>
        <v>0.8625360230547551</v>
      </c>
      <c r="I14" s="91" t="s">
        <v>87</v>
      </c>
      <c r="K14" s="92">
        <v>100</v>
      </c>
      <c r="L14" s="92">
        <v>100</v>
      </c>
      <c r="M14" s="92">
        <v>0</v>
      </c>
      <c r="O14" s="183">
        <v>419</v>
      </c>
      <c r="P14" s="88">
        <v>419</v>
      </c>
      <c r="Q14" s="168">
        <f t="shared" si="0"/>
        <v>1</v>
      </c>
    </row>
    <row r="15" spans="2:17" ht="11.25">
      <c r="B15" s="92"/>
      <c r="H15" s="161"/>
      <c r="I15" s="91" t="s">
        <v>21</v>
      </c>
      <c r="M15" s="92">
        <v>449</v>
      </c>
      <c r="N15" s="183">
        <v>849</v>
      </c>
      <c r="O15" s="183">
        <v>449</v>
      </c>
      <c r="P15" s="88">
        <v>449</v>
      </c>
      <c r="Q15" s="168">
        <f aca="true" t="shared" si="6" ref="Q15:Q58">P15/O15</f>
        <v>1</v>
      </c>
    </row>
    <row r="16" spans="1:17" ht="11.25">
      <c r="A16" s="89" t="s">
        <v>220</v>
      </c>
      <c r="B16" s="90">
        <f aca="true" t="shared" si="7" ref="B16:G16">K58-B7-B14</f>
        <v>19386</v>
      </c>
      <c r="C16" s="90">
        <f t="shared" si="7"/>
        <v>17626</v>
      </c>
      <c r="D16" s="90">
        <f t="shared" si="7"/>
        <v>18513</v>
      </c>
      <c r="E16" s="90">
        <f t="shared" si="7"/>
        <v>19903</v>
      </c>
      <c r="F16" s="165">
        <f t="shared" si="7"/>
        <v>19768</v>
      </c>
      <c r="G16" s="90">
        <f t="shared" si="7"/>
        <v>21555</v>
      </c>
      <c r="H16" s="163">
        <f t="shared" si="1"/>
        <v>1.0903986240388506</v>
      </c>
      <c r="I16" s="93" t="s">
        <v>88</v>
      </c>
      <c r="J16" s="99"/>
      <c r="K16" s="94">
        <f aca="true" t="shared" si="8" ref="K16:P16">SUM(K14:K15)</f>
        <v>100</v>
      </c>
      <c r="L16" s="94">
        <f t="shared" si="8"/>
        <v>100</v>
      </c>
      <c r="M16" s="94">
        <f t="shared" si="8"/>
        <v>449</v>
      </c>
      <c r="N16" s="164">
        <f t="shared" si="8"/>
        <v>849</v>
      </c>
      <c r="O16" s="164">
        <f t="shared" si="8"/>
        <v>868</v>
      </c>
      <c r="P16" s="94">
        <f t="shared" si="8"/>
        <v>868</v>
      </c>
      <c r="Q16" s="170">
        <f t="shared" si="6"/>
        <v>1</v>
      </c>
    </row>
    <row r="17" ht="11.25">
      <c r="B17" s="92"/>
    </row>
    <row r="18" spans="2:17" ht="11.25">
      <c r="B18" s="92"/>
      <c r="I18" s="95" t="s">
        <v>507</v>
      </c>
      <c r="J18" s="89"/>
      <c r="K18" s="90">
        <f aca="true" t="shared" si="9" ref="K18:P18">K12+K16</f>
        <v>14080</v>
      </c>
      <c r="L18" s="90">
        <f t="shared" si="9"/>
        <v>14080</v>
      </c>
      <c r="M18" s="90">
        <f t="shared" si="9"/>
        <v>14080</v>
      </c>
      <c r="N18" s="165">
        <f t="shared" si="9"/>
        <v>14480</v>
      </c>
      <c r="O18" s="165">
        <f t="shared" si="9"/>
        <v>13837</v>
      </c>
      <c r="P18" s="90">
        <f t="shared" si="9"/>
        <v>13798</v>
      </c>
      <c r="Q18" s="169">
        <f t="shared" si="6"/>
        <v>0.9971814699718147</v>
      </c>
    </row>
    <row r="19" ht="11.25">
      <c r="B19" s="92"/>
    </row>
    <row r="20" spans="2:17" ht="11.25">
      <c r="B20" s="92"/>
      <c r="I20" s="91" t="s">
        <v>23</v>
      </c>
      <c r="K20" s="92">
        <v>3696</v>
      </c>
      <c r="L20" s="92">
        <v>3696</v>
      </c>
      <c r="M20" s="92">
        <v>3696</v>
      </c>
      <c r="N20" s="183">
        <v>3696</v>
      </c>
      <c r="O20" s="183">
        <v>3696</v>
      </c>
      <c r="P20" s="88">
        <v>3644</v>
      </c>
      <c r="Q20" s="168">
        <f t="shared" si="6"/>
        <v>0.9859307359307359</v>
      </c>
    </row>
    <row r="21" spans="2:17" ht="11.25">
      <c r="B21" s="92"/>
      <c r="I21" s="91" t="s">
        <v>89</v>
      </c>
      <c r="K21" s="92">
        <v>382</v>
      </c>
      <c r="L21" s="92">
        <v>382</v>
      </c>
      <c r="M21" s="92">
        <v>382</v>
      </c>
      <c r="N21" s="183">
        <v>382</v>
      </c>
      <c r="O21" s="183">
        <v>382</v>
      </c>
      <c r="P21" s="88">
        <v>376</v>
      </c>
      <c r="Q21" s="168">
        <f t="shared" si="6"/>
        <v>0.9842931937172775</v>
      </c>
    </row>
    <row r="22" spans="2:17" ht="11.25">
      <c r="B22" s="92"/>
      <c r="I22" s="91" t="s">
        <v>25</v>
      </c>
      <c r="K22" s="92">
        <v>258</v>
      </c>
      <c r="L22" s="92">
        <v>258</v>
      </c>
      <c r="M22" s="92">
        <v>258</v>
      </c>
      <c r="N22" s="183">
        <v>258</v>
      </c>
      <c r="O22" s="183">
        <v>258</v>
      </c>
      <c r="P22" s="88">
        <v>238</v>
      </c>
      <c r="Q22" s="168">
        <f t="shared" si="6"/>
        <v>0.9224806201550387</v>
      </c>
    </row>
    <row r="23" spans="2:17" ht="11.25">
      <c r="B23" s="92"/>
      <c r="I23" s="91" t="s">
        <v>26</v>
      </c>
      <c r="K23" s="92">
        <v>100</v>
      </c>
      <c r="L23" s="92">
        <v>100</v>
      </c>
      <c r="M23" s="92">
        <v>100</v>
      </c>
      <c r="N23" s="183">
        <v>100</v>
      </c>
      <c r="O23" s="183">
        <v>100</v>
      </c>
      <c r="P23" s="88">
        <v>98</v>
      </c>
      <c r="Q23" s="168">
        <f t="shared" si="6"/>
        <v>0.98</v>
      </c>
    </row>
    <row r="24" spans="2:17" ht="11.25">
      <c r="B24" s="92"/>
      <c r="I24" s="95" t="s">
        <v>28</v>
      </c>
      <c r="J24" s="89"/>
      <c r="K24" s="90">
        <f aca="true" t="shared" si="10" ref="K24:P24">SUM(K20:K23)</f>
        <v>4436</v>
      </c>
      <c r="L24" s="90">
        <f t="shared" si="10"/>
        <v>4436</v>
      </c>
      <c r="M24" s="90">
        <f t="shared" si="10"/>
        <v>4436</v>
      </c>
      <c r="N24" s="165">
        <f t="shared" si="10"/>
        <v>4436</v>
      </c>
      <c r="O24" s="165">
        <f t="shared" si="10"/>
        <v>4436</v>
      </c>
      <c r="P24" s="90">
        <f t="shared" si="10"/>
        <v>4356</v>
      </c>
      <c r="Q24" s="169">
        <f t="shared" si="6"/>
        <v>0.981965734896303</v>
      </c>
    </row>
    <row r="25" ht="11.25">
      <c r="B25" s="92"/>
    </row>
    <row r="26" spans="2:17" ht="11.25">
      <c r="B26" s="92"/>
      <c r="I26" s="91" t="s">
        <v>76</v>
      </c>
      <c r="K26" s="92">
        <v>11200</v>
      </c>
      <c r="L26" s="92">
        <v>11200</v>
      </c>
      <c r="M26" s="92">
        <v>11200</v>
      </c>
      <c r="N26" s="183">
        <v>11200</v>
      </c>
      <c r="O26" s="183">
        <v>11248</v>
      </c>
      <c r="P26" s="88">
        <v>11248</v>
      </c>
      <c r="Q26" s="168">
        <f t="shared" si="6"/>
        <v>1</v>
      </c>
    </row>
    <row r="27" spans="2:17" ht="11.25">
      <c r="B27" s="92"/>
      <c r="I27" s="91" t="s">
        <v>30</v>
      </c>
      <c r="K27" s="92">
        <v>3</v>
      </c>
      <c r="L27" s="92">
        <v>3</v>
      </c>
      <c r="M27" s="92">
        <v>3</v>
      </c>
      <c r="N27" s="183">
        <v>3</v>
      </c>
      <c r="O27" s="183">
        <v>3</v>
      </c>
      <c r="P27" s="88">
        <v>3</v>
      </c>
      <c r="Q27" s="168">
        <f t="shared" si="6"/>
        <v>1</v>
      </c>
    </row>
    <row r="28" spans="2:17" ht="11.25">
      <c r="B28" s="92"/>
      <c r="I28" s="91" t="s">
        <v>31</v>
      </c>
      <c r="K28" s="92">
        <v>5</v>
      </c>
      <c r="L28" s="92">
        <v>5</v>
      </c>
      <c r="M28" s="92">
        <v>5</v>
      </c>
      <c r="N28" s="183">
        <v>5</v>
      </c>
      <c r="O28" s="183">
        <v>2</v>
      </c>
      <c r="P28" s="88">
        <v>2</v>
      </c>
      <c r="Q28" s="168">
        <f t="shared" si="6"/>
        <v>1</v>
      </c>
    </row>
    <row r="29" spans="2:17" ht="11.25">
      <c r="B29" s="92"/>
      <c r="I29" s="91" t="s">
        <v>32</v>
      </c>
      <c r="K29" s="92">
        <v>4</v>
      </c>
      <c r="L29" s="92">
        <v>4</v>
      </c>
      <c r="M29" s="92">
        <v>4</v>
      </c>
      <c r="N29" s="183">
        <v>4</v>
      </c>
      <c r="O29" s="183">
        <v>4</v>
      </c>
      <c r="P29" s="88">
        <v>4</v>
      </c>
      <c r="Q29" s="168">
        <f t="shared" si="6"/>
        <v>1</v>
      </c>
    </row>
    <row r="30" spans="2:17" ht="11.25">
      <c r="B30" s="92"/>
      <c r="I30" s="91" t="s">
        <v>35</v>
      </c>
      <c r="K30" s="92">
        <v>74</v>
      </c>
      <c r="L30" s="92">
        <v>74</v>
      </c>
      <c r="M30" s="92">
        <v>74</v>
      </c>
      <c r="N30" s="183">
        <v>104</v>
      </c>
      <c r="O30" s="183">
        <v>301</v>
      </c>
      <c r="P30" s="88">
        <v>301</v>
      </c>
      <c r="Q30" s="168">
        <f t="shared" si="6"/>
        <v>1</v>
      </c>
    </row>
    <row r="31" spans="2:17" ht="11.25">
      <c r="B31" s="92"/>
      <c r="I31" s="91" t="s">
        <v>90</v>
      </c>
      <c r="K31" s="92">
        <v>170</v>
      </c>
      <c r="L31" s="92">
        <v>170</v>
      </c>
      <c r="M31" s="92">
        <v>170</v>
      </c>
      <c r="N31" s="183">
        <v>140</v>
      </c>
      <c r="O31" s="183">
        <v>136</v>
      </c>
      <c r="P31" s="88">
        <v>136</v>
      </c>
      <c r="Q31" s="168">
        <f t="shared" si="6"/>
        <v>1</v>
      </c>
    </row>
    <row r="32" spans="2:17" ht="11.25">
      <c r="B32" s="92"/>
      <c r="I32" s="91" t="s">
        <v>36</v>
      </c>
      <c r="K32" s="92">
        <v>800</v>
      </c>
      <c r="L32" s="92">
        <v>800</v>
      </c>
      <c r="M32" s="92">
        <v>800</v>
      </c>
      <c r="N32" s="183">
        <v>800</v>
      </c>
      <c r="O32" s="183">
        <v>926</v>
      </c>
      <c r="P32" s="88">
        <v>926</v>
      </c>
      <c r="Q32" s="168">
        <f t="shared" si="6"/>
        <v>1</v>
      </c>
    </row>
    <row r="33" spans="2:17" ht="11.25">
      <c r="B33" s="92"/>
      <c r="I33" s="93" t="s">
        <v>504</v>
      </c>
      <c r="K33" s="94">
        <f aca="true" t="shared" si="11" ref="K33:P33">SUM(K26:K32)</f>
        <v>12256</v>
      </c>
      <c r="L33" s="94">
        <f t="shared" si="11"/>
        <v>12256</v>
      </c>
      <c r="M33" s="94">
        <f t="shared" si="11"/>
        <v>12256</v>
      </c>
      <c r="N33" s="164">
        <f t="shared" si="11"/>
        <v>12256</v>
      </c>
      <c r="O33" s="164">
        <f t="shared" si="11"/>
        <v>12620</v>
      </c>
      <c r="P33" s="94">
        <f t="shared" si="11"/>
        <v>12620</v>
      </c>
      <c r="Q33" s="170">
        <f t="shared" si="6"/>
        <v>1</v>
      </c>
    </row>
    <row r="34" ht="11.25">
      <c r="B34" s="92"/>
    </row>
    <row r="35" spans="2:17" ht="11.25">
      <c r="B35" s="92"/>
      <c r="I35" s="91" t="s">
        <v>37</v>
      </c>
      <c r="K35" s="92">
        <v>80</v>
      </c>
      <c r="L35" s="92">
        <v>80</v>
      </c>
      <c r="M35" s="92">
        <v>80</v>
      </c>
      <c r="N35" s="183">
        <v>80</v>
      </c>
      <c r="O35" s="183">
        <v>59</v>
      </c>
      <c r="P35" s="88">
        <v>59</v>
      </c>
      <c r="Q35" s="168">
        <f t="shared" si="6"/>
        <v>1</v>
      </c>
    </row>
    <row r="36" spans="2:17" ht="11.25">
      <c r="B36" s="92"/>
      <c r="I36" s="91" t="s">
        <v>42</v>
      </c>
      <c r="K36" s="92">
        <v>652</v>
      </c>
      <c r="L36" s="92">
        <v>652</v>
      </c>
      <c r="M36" s="92">
        <v>1352</v>
      </c>
      <c r="N36" s="183">
        <v>1352</v>
      </c>
      <c r="O36" s="183">
        <v>1411</v>
      </c>
      <c r="P36" s="88">
        <v>1410</v>
      </c>
      <c r="Q36" s="168">
        <f t="shared" si="6"/>
        <v>0.9992912827781715</v>
      </c>
    </row>
    <row r="37" spans="2:17" ht="11.25">
      <c r="B37" s="92"/>
      <c r="I37" s="91" t="s">
        <v>43</v>
      </c>
      <c r="K37" s="92">
        <v>170</v>
      </c>
      <c r="L37" s="92">
        <v>170</v>
      </c>
      <c r="M37" s="92">
        <v>170</v>
      </c>
      <c r="N37" s="183">
        <v>220</v>
      </c>
      <c r="O37" s="183">
        <v>475</v>
      </c>
      <c r="P37" s="88">
        <v>475</v>
      </c>
      <c r="Q37" s="168">
        <f t="shared" si="6"/>
        <v>1</v>
      </c>
    </row>
    <row r="38" spans="2:17" ht="11.25">
      <c r="B38" s="92"/>
      <c r="I38" s="91" t="s">
        <v>44</v>
      </c>
      <c r="K38" s="92">
        <v>510</v>
      </c>
      <c r="L38" s="92">
        <v>510</v>
      </c>
      <c r="M38" s="92">
        <v>510</v>
      </c>
      <c r="N38" s="183">
        <v>660</v>
      </c>
      <c r="O38" s="183">
        <v>633</v>
      </c>
      <c r="P38" s="88">
        <v>633</v>
      </c>
      <c r="Q38" s="168">
        <f t="shared" si="6"/>
        <v>1</v>
      </c>
    </row>
    <row r="39" spans="2:17" ht="11.25">
      <c r="B39" s="92"/>
      <c r="I39" s="91" t="s">
        <v>45</v>
      </c>
      <c r="K39" s="92">
        <v>400</v>
      </c>
      <c r="L39" s="92">
        <v>400</v>
      </c>
      <c r="M39" s="92">
        <v>400</v>
      </c>
      <c r="N39" s="183">
        <v>400</v>
      </c>
      <c r="O39" s="183">
        <v>435</v>
      </c>
      <c r="P39" s="88">
        <v>435</v>
      </c>
      <c r="Q39" s="168">
        <f t="shared" si="6"/>
        <v>1</v>
      </c>
    </row>
    <row r="40" spans="2:17" ht="11.25">
      <c r="B40" s="92"/>
      <c r="I40" s="91" t="s">
        <v>46</v>
      </c>
      <c r="K40" s="92">
        <v>518</v>
      </c>
      <c r="L40" s="92">
        <v>518</v>
      </c>
      <c r="M40" s="92">
        <v>518</v>
      </c>
      <c r="N40" s="183">
        <v>518</v>
      </c>
      <c r="O40" s="183">
        <v>464</v>
      </c>
      <c r="P40" s="88">
        <v>464</v>
      </c>
      <c r="Q40" s="168">
        <f t="shared" si="6"/>
        <v>1</v>
      </c>
    </row>
    <row r="41" spans="2:17" ht="11.25">
      <c r="B41" s="92"/>
      <c r="I41" s="91" t="s">
        <v>47</v>
      </c>
      <c r="K41" s="92">
        <v>365</v>
      </c>
      <c r="L41" s="92">
        <v>365</v>
      </c>
      <c r="M41" s="92">
        <v>365</v>
      </c>
      <c r="N41" s="183">
        <v>165</v>
      </c>
      <c r="O41" s="183">
        <v>65</v>
      </c>
      <c r="P41" s="88">
        <v>65</v>
      </c>
      <c r="Q41" s="168">
        <f t="shared" si="6"/>
        <v>1</v>
      </c>
    </row>
    <row r="42" spans="2:17" ht="11.25">
      <c r="B42" s="92"/>
      <c r="I42" s="93" t="s">
        <v>505</v>
      </c>
      <c r="K42" s="94">
        <f aca="true" t="shared" si="12" ref="K42:P42">SUM(K35:K41)</f>
        <v>2695</v>
      </c>
      <c r="L42" s="94">
        <f t="shared" si="12"/>
        <v>2695</v>
      </c>
      <c r="M42" s="94">
        <f t="shared" si="12"/>
        <v>3395</v>
      </c>
      <c r="N42" s="164">
        <f t="shared" si="12"/>
        <v>3395</v>
      </c>
      <c r="O42" s="164">
        <f t="shared" si="12"/>
        <v>3542</v>
      </c>
      <c r="P42" s="94">
        <f t="shared" si="12"/>
        <v>3541</v>
      </c>
      <c r="Q42" s="170">
        <f t="shared" si="6"/>
        <v>0.9997176736307171</v>
      </c>
    </row>
    <row r="43" ht="11.25">
      <c r="B43" s="92"/>
    </row>
    <row r="44" spans="2:17" ht="11.25">
      <c r="B44" s="92"/>
      <c r="I44" s="91" t="s">
        <v>75</v>
      </c>
      <c r="K44" s="92">
        <v>2480</v>
      </c>
      <c r="L44" s="92">
        <v>2480</v>
      </c>
      <c r="M44" s="92">
        <v>2667</v>
      </c>
      <c r="N44" s="183">
        <v>2667</v>
      </c>
      <c r="O44" s="183">
        <v>2689</v>
      </c>
      <c r="P44" s="88">
        <v>2688</v>
      </c>
      <c r="Q44" s="168">
        <f t="shared" si="6"/>
        <v>0.9996281145407214</v>
      </c>
    </row>
    <row r="45" spans="2:17" ht="11.25">
      <c r="B45" s="92"/>
      <c r="I45" s="91" t="s">
        <v>49</v>
      </c>
      <c r="K45" s="92">
        <v>2</v>
      </c>
      <c r="L45" s="92">
        <v>2</v>
      </c>
      <c r="M45" s="92">
        <v>2</v>
      </c>
      <c r="N45" s="183">
        <v>2</v>
      </c>
      <c r="O45" s="183">
        <v>4</v>
      </c>
      <c r="P45" s="88">
        <v>4</v>
      </c>
      <c r="Q45" s="168">
        <f t="shared" si="6"/>
        <v>1</v>
      </c>
    </row>
    <row r="46" spans="2:17" ht="11.25">
      <c r="B46" s="92"/>
      <c r="I46" s="91" t="s">
        <v>50</v>
      </c>
      <c r="K46" s="92">
        <v>4</v>
      </c>
      <c r="L46" s="92">
        <v>4</v>
      </c>
      <c r="M46" s="92">
        <v>4</v>
      </c>
      <c r="N46" s="183">
        <v>4</v>
      </c>
      <c r="O46" s="183">
        <v>13</v>
      </c>
      <c r="P46" s="88">
        <v>13</v>
      </c>
      <c r="Q46" s="168">
        <f t="shared" si="6"/>
        <v>1</v>
      </c>
    </row>
    <row r="47" spans="2:17" ht="11.25">
      <c r="B47" s="92"/>
      <c r="I47" s="93" t="s">
        <v>59</v>
      </c>
      <c r="K47" s="94">
        <f aca="true" t="shared" si="13" ref="K47:P47">SUM(K44:K46)</f>
        <v>2486</v>
      </c>
      <c r="L47" s="94">
        <f t="shared" si="13"/>
        <v>2486</v>
      </c>
      <c r="M47" s="94">
        <f t="shared" si="13"/>
        <v>2673</v>
      </c>
      <c r="N47" s="164">
        <f t="shared" si="13"/>
        <v>2673</v>
      </c>
      <c r="O47" s="164">
        <f t="shared" si="13"/>
        <v>2706</v>
      </c>
      <c r="P47" s="94">
        <f t="shared" si="13"/>
        <v>2705</v>
      </c>
      <c r="Q47" s="170">
        <f t="shared" si="6"/>
        <v>0.999630450849963</v>
      </c>
    </row>
    <row r="48" spans="2:17" ht="11.25">
      <c r="B48" s="92"/>
      <c r="Q48" s="168"/>
    </row>
    <row r="49" spans="2:14" ht="11.25">
      <c r="B49" s="92"/>
      <c r="I49" s="91" t="s">
        <v>56</v>
      </c>
      <c r="K49" s="92">
        <v>6</v>
      </c>
      <c r="L49" s="92">
        <v>6</v>
      </c>
      <c r="M49" s="92">
        <v>6</v>
      </c>
      <c r="N49" s="183">
        <v>6</v>
      </c>
    </row>
    <row r="50" spans="2:17" ht="11.25">
      <c r="B50" s="92"/>
      <c r="I50" s="91" t="s">
        <v>57</v>
      </c>
      <c r="K50" s="92">
        <v>57</v>
      </c>
      <c r="L50" s="92">
        <v>57</v>
      </c>
      <c r="M50" s="92">
        <v>57</v>
      </c>
      <c r="N50" s="183">
        <v>57</v>
      </c>
      <c r="O50" s="183">
        <v>4</v>
      </c>
      <c r="P50" s="88">
        <v>4</v>
      </c>
      <c r="Q50" s="168">
        <f t="shared" si="6"/>
        <v>1</v>
      </c>
    </row>
    <row r="51" spans="2:17" ht="11.25">
      <c r="B51" s="92"/>
      <c r="I51" s="93" t="s">
        <v>58</v>
      </c>
      <c r="K51" s="94">
        <f aca="true" t="shared" si="14" ref="K51:P51">SUM(K49:K50)</f>
        <v>63</v>
      </c>
      <c r="L51" s="94">
        <f t="shared" si="14"/>
        <v>63</v>
      </c>
      <c r="M51" s="94">
        <f t="shared" si="14"/>
        <v>63</v>
      </c>
      <c r="N51" s="164">
        <f t="shared" si="14"/>
        <v>63</v>
      </c>
      <c r="O51" s="164">
        <f t="shared" si="14"/>
        <v>4</v>
      </c>
      <c r="P51" s="94">
        <f t="shared" si="14"/>
        <v>4</v>
      </c>
      <c r="Q51" s="170">
        <f t="shared" si="6"/>
        <v>1</v>
      </c>
    </row>
    <row r="52" ht="11.25">
      <c r="B52" s="92"/>
    </row>
    <row r="53" spans="2:17" ht="11.25">
      <c r="B53" s="92"/>
      <c r="I53" s="91" t="s">
        <v>91</v>
      </c>
      <c r="K53" s="92">
        <v>3000</v>
      </c>
      <c r="L53" s="92">
        <v>3000</v>
      </c>
      <c r="M53" s="92">
        <v>3000</v>
      </c>
      <c r="N53" s="183">
        <v>3000</v>
      </c>
      <c r="O53" s="183">
        <v>3158</v>
      </c>
      <c r="P53" s="88">
        <v>3158</v>
      </c>
      <c r="Q53" s="168">
        <f t="shared" si="6"/>
        <v>1</v>
      </c>
    </row>
    <row r="54" spans="2:17" ht="11.25">
      <c r="B54" s="92"/>
      <c r="I54" s="93" t="s">
        <v>92</v>
      </c>
      <c r="K54" s="94">
        <f aca="true" t="shared" si="15" ref="K54:P54">SUM(K53)</f>
        <v>3000</v>
      </c>
      <c r="L54" s="94">
        <f t="shared" si="15"/>
        <v>3000</v>
      </c>
      <c r="M54" s="94">
        <f t="shared" si="15"/>
        <v>3000</v>
      </c>
      <c r="N54" s="164">
        <f t="shared" si="15"/>
        <v>3000</v>
      </c>
      <c r="O54" s="164">
        <f t="shared" si="15"/>
        <v>3158</v>
      </c>
      <c r="P54" s="94">
        <f t="shared" si="15"/>
        <v>3158</v>
      </c>
      <c r="Q54" s="170">
        <f t="shared" si="6"/>
        <v>1</v>
      </c>
    </row>
    <row r="55" ht="11.25">
      <c r="B55" s="92"/>
    </row>
    <row r="56" spans="2:17" ht="11.25">
      <c r="B56" s="92"/>
      <c r="I56" s="95" t="s">
        <v>506</v>
      </c>
      <c r="K56" s="90">
        <f aca="true" t="shared" si="16" ref="K56:P56">K33+K42+K47+K51+K54</f>
        <v>20500</v>
      </c>
      <c r="L56" s="90">
        <f t="shared" si="16"/>
        <v>20500</v>
      </c>
      <c r="M56" s="90">
        <f t="shared" si="16"/>
        <v>21387</v>
      </c>
      <c r="N56" s="165">
        <f t="shared" si="16"/>
        <v>21387</v>
      </c>
      <c r="O56" s="165">
        <f t="shared" si="16"/>
        <v>22030</v>
      </c>
      <c r="P56" s="90">
        <f t="shared" si="16"/>
        <v>22028</v>
      </c>
      <c r="Q56" s="169">
        <f t="shared" si="6"/>
        <v>0.9999092147072174</v>
      </c>
    </row>
    <row r="57" ht="11.25">
      <c r="B57" s="92"/>
    </row>
    <row r="58" spans="1:17" ht="11.25">
      <c r="A58" s="89" t="s">
        <v>219</v>
      </c>
      <c r="B58" s="90">
        <f aca="true" t="shared" si="17" ref="B58:G58">B7+B14+B16</f>
        <v>39016</v>
      </c>
      <c r="C58" s="90">
        <f t="shared" si="17"/>
        <v>39016</v>
      </c>
      <c r="D58" s="90">
        <f t="shared" si="17"/>
        <v>39903</v>
      </c>
      <c r="E58" s="90">
        <f t="shared" si="17"/>
        <v>40303</v>
      </c>
      <c r="F58" s="90">
        <f t="shared" si="17"/>
        <v>40303</v>
      </c>
      <c r="G58" s="90">
        <f t="shared" si="17"/>
        <v>40182</v>
      </c>
      <c r="H58" s="163" t="s">
        <v>674</v>
      </c>
      <c r="I58" s="95" t="s">
        <v>61</v>
      </c>
      <c r="K58" s="90">
        <f aca="true" t="shared" si="18" ref="K58:P58">K18+K24+K56</f>
        <v>39016</v>
      </c>
      <c r="L58" s="90">
        <f t="shared" si="18"/>
        <v>39016</v>
      </c>
      <c r="M58" s="90">
        <f t="shared" si="18"/>
        <v>39903</v>
      </c>
      <c r="N58" s="165">
        <f t="shared" si="18"/>
        <v>40303</v>
      </c>
      <c r="O58" s="165">
        <f t="shared" si="18"/>
        <v>40303</v>
      </c>
      <c r="P58" s="90">
        <f t="shared" si="18"/>
        <v>40182</v>
      </c>
      <c r="Q58" s="169">
        <f t="shared" si="6"/>
        <v>0.9969977421035655</v>
      </c>
    </row>
  </sheetData>
  <mergeCells count="1">
    <mergeCell ref="I1:J1"/>
  </mergeCells>
  <printOptions/>
  <pageMargins left="0.35" right="0.19" top="0.72" bottom="0.55" header="0.34" footer="0.3"/>
  <pageSetup horizontalDpi="300" verticalDpi="300" orientation="landscape" paperSize="9" scale="86" r:id="rId1"/>
  <headerFooter alignWithMargins="0">
    <oddHeader>&amp;C&amp;"Arial,Félkövér"&amp;12 552323 Iskolai intézményi közétkeztetés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F22" sqref="F22"/>
    </sheetView>
  </sheetViews>
  <sheetFormatPr defaultColWidth="9.140625" defaultRowHeight="12.75"/>
  <cols>
    <col min="1" max="1" width="18.00390625" style="88" customWidth="1"/>
    <col min="2" max="2" width="7.7109375" style="92" bestFit="1" customWidth="1"/>
    <col min="3" max="3" width="6.28125" style="92" bestFit="1" customWidth="1"/>
    <col min="4" max="4" width="8.00390625" style="92" customWidth="1"/>
    <col min="5" max="6" width="8.00390625" style="183" customWidth="1"/>
    <col min="7" max="8" width="8.00390625" style="88" customWidth="1"/>
    <col min="9" max="9" width="9.140625" style="91" customWidth="1"/>
    <col min="10" max="10" width="10.28125" style="88" customWidth="1"/>
    <col min="11" max="11" width="7.7109375" style="92" bestFit="1" customWidth="1"/>
    <col min="12" max="12" width="6.28125" style="88" bestFit="1" customWidth="1"/>
    <col min="13" max="13" width="8.00390625" style="88" customWidth="1"/>
    <col min="14" max="15" width="8.00390625" style="178" customWidth="1"/>
    <col min="16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182" t="s">
        <v>639</v>
      </c>
      <c r="F1" s="182" t="s">
        <v>643</v>
      </c>
      <c r="G1" s="86" t="s">
        <v>644</v>
      </c>
      <c r="H1" s="181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182" t="s">
        <v>639</v>
      </c>
      <c r="O1" s="182" t="s">
        <v>643</v>
      </c>
      <c r="P1" s="86" t="s">
        <v>644</v>
      </c>
      <c r="Q1" s="86" t="s">
        <v>645</v>
      </c>
    </row>
    <row r="2" spans="1:17" ht="11.25">
      <c r="A2" s="88" t="s">
        <v>586</v>
      </c>
      <c r="C2" s="92">
        <v>1458</v>
      </c>
      <c r="D2" s="92">
        <v>1478</v>
      </c>
      <c r="E2" s="183">
        <v>1500</v>
      </c>
      <c r="F2" s="183">
        <v>1500</v>
      </c>
      <c r="G2" s="88">
        <v>1500</v>
      </c>
      <c r="H2" s="168">
        <f>G2/F2</f>
        <v>1</v>
      </c>
      <c r="I2" s="91" t="s">
        <v>148</v>
      </c>
      <c r="K2" s="92">
        <v>180</v>
      </c>
      <c r="L2" s="88">
        <v>1640</v>
      </c>
      <c r="M2" s="88">
        <v>2160</v>
      </c>
      <c r="N2" s="178">
        <v>2182</v>
      </c>
      <c r="O2" s="178">
        <v>2612</v>
      </c>
      <c r="P2" s="88">
        <v>2612</v>
      </c>
      <c r="Q2" s="168">
        <f>P2/O2</f>
        <v>1</v>
      </c>
    </row>
    <row r="3" spans="1:17" ht="11.25">
      <c r="A3" s="99" t="s">
        <v>508</v>
      </c>
      <c r="B3" s="94">
        <f aca="true" t="shared" si="0" ref="B3:G3">SUM(B2)</f>
        <v>0</v>
      </c>
      <c r="C3" s="94">
        <f t="shared" si="0"/>
        <v>1458</v>
      </c>
      <c r="D3" s="94">
        <f t="shared" si="0"/>
        <v>1478</v>
      </c>
      <c r="E3" s="164">
        <f t="shared" si="0"/>
        <v>1500</v>
      </c>
      <c r="F3" s="164">
        <f t="shared" si="0"/>
        <v>1500</v>
      </c>
      <c r="G3" s="94">
        <f t="shared" si="0"/>
        <v>1500</v>
      </c>
      <c r="H3" s="170">
        <f aca="true" t="shared" si="1" ref="H3:H9">G3/F3</f>
        <v>1</v>
      </c>
      <c r="I3" s="95" t="s">
        <v>232</v>
      </c>
      <c r="K3" s="90">
        <f aca="true" t="shared" si="2" ref="K3:P3">SUM(K2)</f>
        <v>180</v>
      </c>
      <c r="L3" s="90">
        <f t="shared" si="2"/>
        <v>1640</v>
      </c>
      <c r="M3" s="90">
        <f t="shared" si="2"/>
        <v>2160</v>
      </c>
      <c r="N3" s="165">
        <f t="shared" si="2"/>
        <v>2182</v>
      </c>
      <c r="O3" s="165">
        <f t="shared" si="2"/>
        <v>2612</v>
      </c>
      <c r="P3" s="90">
        <f t="shared" si="2"/>
        <v>2612</v>
      </c>
      <c r="Q3" s="169">
        <f>P3/O3</f>
        <v>1</v>
      </c>
    </row>
    <row r="4" spans="8:17" ht="11.25">
      <c r="H4" s="168"/>
      <c r="Q4" s="168"/>
    </row>
    <row r="5" spans="1:17" ht="11.25">
      <c r="A5" s="89" t="s">
        <v>215</v>
      </c>
      <c r="B5" s="90">
        <f aca="true" t="shared" si="3" ref="B5:G5">B3</f>
        <v>0</v>
      </c>
      <c r="C5" s="90">
        <f t="shared" si="3"/>
        <v>1458</v>
      </c>
      <c r="D5" s="90">
        <f t="shared" si="3"/>
        <v>1478</v>
      </c>
      <c r="E5" s="165">
        <f t="shared" si="3"/>
        <v>1500</v>
      </c>
      <c r="F5" s="165">
        <f t="shared" si="3"/>
        <v>1500</v>
      </c>
      <c r="G5" s="90">
        <f t="shared" si="3"/>
        <v>1500</v>
      </c>
      <c r="H5" s="169">
        <f t="shared" si="1"/>
        <v>1</v>
      </c>
      <c r="Q5" s="168"/>
    </row>
    <row r="6" spans="8:17" ht="11.25">
      <c r="H6" s="168"/>
      <c r="Q6" s="168"/>
    </row>
    <row r="7" spans="1:17" ht="11.25">
      <c r="A7" s="89" t="s">
        <v>220</v>
      </c>
      <c r="B7" s="90">
        <f aca="true" t="shared" si="4" ref="B7:G7">K9-B5</f>
        <v>180</v>
      </c>
      <c r="C7" s="90">
        <f t="shared" si="4"/>
        <v>182</v>
      </c>
      <c r="D7" s="90">
        <f t="shared" si="4"/>
        <v>682</v>
      </c>
      <c r="E7" s="165">
        <f t="shared" si="4"/>
        <v>682</v>
      </c>
      <c r="F7" s="165">
        <f t="shared" si="4"/>
        <v>1112</v>
      </c>
      <c r="G7" s="90">
        <f t="shared" si="4"/>
        <v>1112</v>
      </c>
      <c r="H7" s="169">
        <f t="shared" si="1"/>
        <v>1</v>
      </c>
      <c r="Q7" s="168"/>
    </row>
    <row r="8" spans="8:17" ht="11.25">
      <c r="H8" s="168"/>
      <c r="Q8" s="168"/>
    </row>
    <row r="9" spans="1:17" ht="11.25">
      <c r="A9" s="89" t="s">
        <v>219</v>
      </c>
      <c r="B9" s="90">
        <f aca="true" t="shared" si="5" ref="B9:G9">B5+B7</f>
        <v>180</v>
      </c>
      <c r="C9" s="90">
        <f t="shared" si="5"/>
        <v>1640</v>
      </c>
      <c r="D9" s="90">
        <f t="shared" si="5"/>
        <v>2160</v>
      </c>
      <c r="E9" s="165">
        <f t="shared" si="5"/>
        <v>2182</v>
      </c>
      <c r="F9" s="165">
        <f t="shared" si="5"/>
        <v>2612</v>
      </c>
      <c r="G9" s="90">
        <f t="shared" si="5"/>
        <v>2612</v>
      </c>
      <c r="H9" s="169">
        <f t="shared" si="1"/>
        <v>1</v>
      </c>
      <c r="I9" s="95" t="s">
        <v>61</v>
      </c>
      <c r="J9" s="89"/>
      <c r="K9" s="90">
        <f aca="true" t="shared" si="6" ref="K9:P9">K3</f>
        <v>180</v>
      </c>
      <c r="L9" s="90">
        <f t="shared" si="6"/>
        <v>1640</v>
      </c>
      <c r="M9" s="90">
        <f t="shared" si="6"/>
        <v>2160</v>
      </c>
      <c r="N9" s="165">
        <f t="shared" si="6"/>
        <v>2182</v>
      </c>
      <c r="O9" s="165">
        <f t="shared" si="6"/>
        <v>2612</v>
      </c>
      <c r="P9" s="90">
        <f t="shared" si="6"/>
        <v>2612</v>
      </c>
      <c r="Q9" s="169">
        <f>P9/O9</f>
        <v>1</v>
      </c>
    </row>
    <row r="10" ht="11.25">
      <c r="H10" s="168"/>
    </row>
    <row r="11" ht="11.25">
      <c r="H11" s="168"/>
    </row>
  </sheetData>
  <mergeCells count="1">
    <mergeCell ref="I1:J1"/>
  </mergeCells>
  <printOptions/>
  <pageMargins left="0.47" right="0.3" top="1" bottom="1" header="0.5" footer="0.5"/>
  <pageSetup horizontalDpi="300" verticalDpi="300" orientation="landscape" paperSize="9" scale="86" r:id="rId1"/>
  <headerFooter alignWithMargins="0">
    <oddHeader>&amp;C&amp;"Arial,Félkövér"&amp;12 853322 Rendszeres gyermekvédelmi pénzb. ellátás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A20" sqref="A20:H20"/>
    </sheetView>
  </sheetViews>
  <sheetFormatPr defaultColWidth="9.140625" defaultRowHeight="12.75"/>
  <cols>
    <col min="1" max="1" width="18.00390625" style="88" customWidth="1"/>
    <col min="2" max="2" width="7.7109375" style="92" bestFit="1" customWidth="1"/>
    <col min="3" max="3" width="6.28125" style="92" bestFit="1" customWidth="1"/>
    <col min="4" max="4" width="8.00390625" style="92" customWidth="1"/>
    <col min="5" max="6" width="8.00390625" style="183" customWidth="1"/>
    <col min="7" max="8" width="8.00390625" style="88" customWidth="1"/>
    <col min="9" max="9" width="9.140625" style="91" customWidth="1"/>
    <col min="10" max="10" width="10.00390625" style="88" customWidth="1"/>
    <col min="11" max="11" width="7.7109375" style="92" bestFit="1" customWidth="1"/>
    <col min="12" max="12" width="6.28125" style="88" bestFit="1" customWidth="1"/>
    <col min="13" max="13" width="8.00390625" style="88" customWidth="1"/>
    <col min="14" max="15" width="8.00390625" style="178" customWidth="1"/>
    <col min="16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182" t="s">
        <v>639</v>
      </c>
      <c r="F1" s="182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182" t="s">
        <v>639</v>
      </c>
      <c r="O1" s="182" t="s">
        <v>643</v>
      </c>
      <c r="P1" s="86" t="s">
        <v>644</v>
      </c>
      <c r="Q1" s="86" t="s">
        <v>645</v>
      </c>
    </row>
    <row r="2" spans="1:17" ht="11.25">
      <c r="A2" s="88" t="s">
        <v>274</v>
      </c>
      <c r="B2" s="92">
        <v>7817</v>
      </c>
      <c r="C2" s="92">
        <v>7817</v>
      </c>
      <c r="D2" s="92">
        <v>7817</v>
      </c>
      <c r="E2" s="183">
        <v>7817</v>
      </c>
      <c r="F2" s="183">
        <v>7817</v>
      </c>
      <c r="G2" s="88">
        <v>7817</v>
      </c>
      <c r="H2" s="168">
        <f>G2/F2</f>
        <v>1</v>
      </c>
      <c r="I2" s="91" t="s">
        <v>150</v>
      </c>
      <c r="K2" s="92">
        <v>1000</v>
      </c>
      <c r="L2" s="92">
        <v>1000</v>
      </c>
      <c r="M2" s="92">
        <v>1000</v>
      </c>
      <c r="N2" s="183">
        <v>1000</v>
      </c>
      <c r="O2" s="183">
        <v>1610</v>
      </c>
      <c r="P2" s="88">
        <v>1610</v>
      </c>
      <c r="Q2" s="168">
        <f aca="true" t="shared" si="0" ref="Q2:Q14">P2/O2</f>
        <v>1</v>
      </c>
    </row>
    <row r="3" spans="1:17" ht="11.25">
      <c r="A3" s="88" t="s">
        <v>600</v>
      </c>
      <c r="C3" s="92">
        <v>115</v>
      </c>
      <c r="D3" s="92">
        <v>115</v>
      </c>
      <c r="E3" s="183">
        <v>1163</v>
      </c>
      <c r="F3" s="183">
        <v>1102</v>
      </c>
      <c r="G3" s="88">
        <v>1102</v>
      </c>
      <c r="H3" s="168">
        <f>G3/F3</f>
        <v>1</v>
      </c>
      <c r="I3" s="91" t="s">
        <v>151</v>
      </c>
      <c r="L3" s="92"/>
      <c r="M3" s="92"/>
      <c r="N3" s="183"/>
      <c r="O3" s="183"/>
      <c r="Q3" s="168"/>
    </row>
    <row r="4" spans="1:17" ht="11.25">
      <c r="A4" s="88" t="s">
        <v>586</v>
      </c>
      <c r="F4" s="183">
        <v>336</v>
      </c>
      <c r="G4" s="88">
        <v>336</v>
      </c>
      <c r="I4" s="91" t="s">
        <v>152</v>
      </c>
      <c r="L4" s="92">
        <v>115</v>
      </c>
      <c r="M4" s="92">
        <v>115</v>
      </c>
      <c r="N4" s="183">
        <v>1163</v>
      </c>
      <c r="O4" s="183">
        <v>1169</v>
      </c>
      <c r="P4" s="88">
        <v>1169</v>
      </c>
      <c r="Q4" s="168">
        <f t="shared" si="0"/>
        <v>1</v>
      </c>
    </row>
    <row r="5" spans="1:17" ht="11.25">
      <c r="A5" s="99" t="s">
        <v>508</v>
      </c>
      <c r="B5" s="94">
        <f aca="true" t="shared" si="1" ref="B5:G5">SUM(B2:B4)</f>
        <v>7817</v>
      </c>
      <c r="C5" s="94">
        <f t="shared" si="1"/>
        <v>7932</v>
      </c>
      <c r="D5" s="94">
        <f t="shared" si="1"/>
        <v>7932</v>
      </c>
      <c r="E5" s="164">
        <f t="shared" si="1"/>
        <v>8980</v>
      </c>
      <c r="F5" s="164">
        <f t="shared" si="1"/>
        <v>9255</v>
      </c>
      <c r="G5" s="94">
        <f t="shared" si="1"/>
        <v>9255</v>
      </c>
      <c r="H5" s="170">
        <f>G5/F5</f>
        <v>1</v>
      </c>
      <c r="I5" s="91" t="s">
        <v>673</v>
      </c>
      <c r="O5" s="178">
        <v>503</v>
      </c>
      <c r="P5" s="88">
        <v>503</v>
      </c>
      <c r="Q5" s="168">
        <f t="shared" si="0"/>
        <v>1</v>
      </c>
    </row>
    <row r="6" spans="8:17" ht="11.25">
      <c r="H6" s="168"/>
      <c r="I6" s="91" t="s">
        <v>672</v>
      </c>
      <c r="O6" s="178">
        <v>90</v>
      </c>
      <c r="P6" s="88">
        <v>90</v>
      </c>
      <c r="Q6" s="168">
        <f t="shared" si="0"/>
        <v>1</v>
      </c>
    </row>
    <row r="7" spans="1:17" ht="11.25">
      <c r="A7" s="89" t="s">
        <v>215</v>
      </c>
      <c r="B7" s="90">
        <f aca="true" t="shared" si="2" ref="B7:G7">B5</f>
        <v>7817</v>
      </c>
      <c r="C7" s="90">
        <f t="shared" si="2"/>
        <v>7932</v>
      </c>
      <c r="D7" s="90">
        <f t="shared" si="2"/>
        <v>7932</v>
      </c>
      <c r="E7" s="165">
        <f t="shared" si="2"/>
        <v>8980</v>
      </c>
      <c r="F7" s="165">
        <f t="shared" si="2"/>
        <v>9255</v>
      </c>
      <c r="G7" s="90">
        <f t="shared" si="2"/>
        <v>9255</v>
      </c>
      <c r="H7" s="169">
        <f>G7/F7</f>
        <v>1</v>
      </c>
      <c r="I7" s="91" t="s">
        <v>153</v>
      </c>
      <c r="K7" s="92">
        <v>2500</v>
      </c>
      <c r="L7" s="92">
        <v>2500</v>
      </c>
      <c r="M7" s="92">
        <v>2500</v>
      </c>
      <c r="N7" s="183">
        <v>2500</v>
      </c>
      <c r="O7" s="183">
        <v>3033</v>
      </c>
      <c r="P7" s="88">
        <v>3033</v>
      </c>
      <c r="Q7" s="168">
        <f t="shared" si="0"/>
        <v>1</v>
      </c>
    </row>
    <row r="8" spans="8:17" ht="11.25">
      <c r="H8" s="168"/>
      <c r="I8" s="91" t="s">
        <v>154</v>
      </c>
      <c r="K8" s="92">
        <v>800</v>
      </c>
      <c r="L8" s="92">
        <v>800</v>
      </c>
      <c r="M8" s="129">
        <v>800</v>
      </c>
      <c r="N8" s="183">
        <v>800</v>
      </c>
      <c r="O8" s="183">
        <v>276</v>
      </c>
      <c r="P8" s="88">
        <v>276</v>
      </c>
      <c r="Q8" s="168">
        <f t="shared" si="0"/>
        <v>1</v>
      </c>
    </row>
    <row r="9" spans="1:17" ht="11.25">
      <c r="A9" s="88" t="s">
        <v>66</v>
      </c>
      <c r="B9" s="92">
        <v>0</v>
      </c>
      <c r="D9" s="92">
        <v>277</v>
      </c>
      <c r="E9" s="183">
        <v>277</v>
      </c>
      <c r="F9" s="183">
        <v>277</v>
      </c>
      <c r="G9" s="88">
        <v>277</v>
      </c>
      <c r="H9" s="168">
        <f>G9/F9</f>
        <v>1</v>
      </c>
      <c r="I9" s="91" t="s">
        <v>155</v>
      </c>
      <c r="K9" s="92">
        <v>600</v>
      </c>
      <c r="L9" s="92">
        <v>600</v>
      </c>
      <c r="M9" s="92">
        <v>600</v>
      </c>
      <c r="N9" s="183">
        <v>600</v>
      </c>
      <c r="O9" s="183">
        <v>216</v>
      </c>
      <c r="P9" s="88">
        <v>216</v>
      </c>
      <c r="Q9" s="168">
        <f t="shared" si="0"/>
        <v>1</v>
      </c>
    </row>
    <row r="10" spans="1:17" ht="11.25">
      <c r="A10" s="89" t="s">
        <v>509</v>
      </c>
      <c r="B10" s="90">
        <f aca="true" t="shared" si="3" ref="B10:G10">SUM(B9)</f>
        <v>0</v>
      </c>
      <c r="C10" s="90">
        <f t="shared" si="3"/>
        <v>0</v>
      </c>
      <c r="D10" s="90">
        <f t="shared" si="3"/>
        <v>277</v>
      </c>
      <c r="E10" s="165">
        <f t="shared" si="3"/>
        <v>277</v>
      </c>
      <c r="F10" s="165">
        <f t="shared" si="3"/>
        <v>277</v>
      </c>
      <c r="G10" s="90">
        <f t="shared" si="3"/>
        <v>277</v>
      </c>
      <c r="H10" s="169">
        <f>G10/F10</f>
        <v>1</v>
      </c>
      <c r="I10" s="91" t="s">
        <v>156</v>
      </c>
      <c r="K10" s="92">
        <v>1500</v>
      </c>
      <c r="L10" s="92">
        <v>1500</v>
      </c>
      <c r="M10" s="92">
        <v>1500</v>
      </c>
      <c r="N10" s="183">
        <v>1500</v>
      </c>
      <c r="O10" s="183">
        <v>1237</v>
      </c>
      <c r="P10" s="88">
        <v>1237</v>
      </c>
      <c r="Q10" s="168">
        <f t="shared" si="0"/>
        <v>1</v>
      </c>
    </row>
    <row r="11" spans="8:17" ht="11.25">
      <c r="H11" s="168"/>
      <c r="I11" s="91" t="s">
        <v>157</v>
      </c>
      <c r="K11" s="92">
        <v>700</v>
      </c>
      <c r="L11" s="92">
        <v>1547</v>
      </c>
      <c r="M11" s="92">
        <v>1547</v>
      </c>
      <c r="N11" s="183">
        <v>1547</v>
      </c>
      <c r="O11" s="183">
        <v>3917</v>
      </c>
      <c r="P11" s="88">
        <v>3917</v>
      </c>
      <c r="Q11" s="168">
        <f t="shared" si="0"/>
        <v>1</v>
      </c>
    </row>
    <row r="12" spans="1:17" ht="11.25">
      <c r="A12" s="88" t="s">
        <v>159</v>
      </c>
      <c r="B12" s="92">
        <v>400</v>
      </c>
      <c r="C12" s="92">
        <v>400</v>
      </c>
      <c r="D12" s="92">
        <v>400</v>
      </c>
      <c r="E12" s="183">
        <v>400</v>
      </c>
      <c r="F12" s="183">
        <v>265</v>
      </c>
      <c r="G12" s="88">
        <v>265</v>
      </c>
      <c r="H12" s="168">
        <f>G12/F12</f>
        <v>1</v>
      </c>
      <c r="I12" s="91" t="s">
        <v>158</v>
      </c>
      <c r="K12" s="92">
        <v>1300</v>
      </c>
      <c r="L12" s="92">
        <v>1300</v>
      </c>
      <c r="M12" s="92">
        <v>1527</v>
      </c>
      <c r="N12" s="183">
        <v>1527</v>
      </c>
      <c r="O12" s="183"/>
      <c r="Q12" s="168"/>
    </row>
    <row r="13" spans="1:17" ht="11.25">
      <c r="A13" s="88" t="s">
        <v>331</v>
      </c>
      <c r="B13" s="92">
        <v>1000</v>
      </c>
      <c r="C13" s="92">
        <v>1000</v>
      </c>
      <c r="D13" s="92">
        <v>1000</v>
      </c>
      <c r="E13" s="183">
        <v>1000</v>
      </c>
      <c r="F13" s="183">
        <v>568</v>
      </c>
      <c r="G13" s="88">
        <v>568</v>
      </c>
      <c r="H13" s="168">
        <f>G13/F13</f>
        <v>1</v>
      </c>
      <c r="I13" s="91" t="s">
        <v>580</v>
      </c>
      <c r="M13" s="88">
        <v>50</v>
      </c>
      <c r="N13" s="178">
        <v>50</v>
      </c>
      <c r="O13" s="178">
        <v>32</v>
      </c>
      <c r="P13" s="88">
        <v>32</v>
      </c>
      <c r="Q13" s="168">
        <f t="shared" si="0"/>
        <v>1</v>
      </c>
    </row>
    <row r="14" spans="1:17" ht="11.25">
      <c r="A14" s="89" t="s">
        <v>531</v>
      </c>
      <c r="B14" s="90">
        <f aca="true" t="shared" si="4" ref="B14:G14">SUM(B12:B13)</f>
        <v>1400</v>
      </c>
      <c r="C14" s="90">
        <f t="shared" si="4"/>
        <v>1400</v>
      </c>
      <c r="D14" s="90">
        <f t="shared" si="4"/>
        <v>1400</v>
      </c>
      <c r="E14" s="165">
        <f t="shared" si="4"/>
        <v>1400</v>
      </c>
      <c r="F14" s="165">
        <f t="shared" si="4"/>
        <v>833</v>
      </c>
      <c r="G14" s="90">
        <f t="shared" si="4"/>
        <v>833</v>
      </c>
      <c r="H14" s="169">
        <f>G14/F14</f>
        <v>1</v>
      </c>
      <c r="I14" s="95" t="s">
        <v>232</v>
      </c>
      <c r="K14" s="90">
        <f aca="true" t="shared" si="5" ref="K14:P14">SUM(K2:K13)</f>
        <v>8400</v>
      </c>
      <c r="L14" s="90">
        <f t="shared" si="5"/>
        <v>9362</v>
      </c>
      <c r="M14" s="90">
        <f t="shared" si="5"/>
        <v>9639</v>
      </c>
      <c r="N14" s="165">
        <f t="shared" si="5"/>
        <v>10687</v>
      </c>
      <c r="O14" s="165">
        <f t="shared" si="5"/>
        <v>12083</v>
      </c>
      <c r="P14" s="90">
        <f t="shared" si="5"/>
        <v>12083</v>
      </c>
      <c r="Q14" s="169">
        <f t="shared" si="0"/>
        <v>1</v>
      </c>
    </row>
    <row r="15" spans="1:17" ht="11.25">
      <c r="A15" s="105"/>
      <c r="H15" s="168"/>
      <c r="I15" s="88"/>
      <c r="K15" s="88"/>
      <c r="Q15" s="168"/>
    </row>
    <row r="16" spans="1:17" ht="11.25">
      <c r="A16" s="89" t="s">
        <v>220</v>
      </c>
      <c r="B16" s="90">
        <f aca="true" t="shared" si="6" ref="B16:G16">K20-B7-B10-B14</f>
        <v>183</v>
      </c>
      <c r="C16" s="90">
        <f t="shared" si="6"/>
        <v>1030</v>
      </c>
      <c r="D16" s="90">
        <f t="shared" si="6"/>
        <v>1030</v>
      </c>
      <c r="E16" s="165">
        <f t="shared" si="6"/>
        <v>1030</v>
      </c>
      <c r="F16" s="165">
        <f t="shared" si="6"/>
        <v>2323</v>
      </c>
      <c r="G16" s="90">
        <f t="shared" si="6"/>
        <v>2323</v>
      </c>
      <c r="H16" s="169">
        <f>G16/F16</f>
        <v>1</v>
      </c>
      <c r="I16" s="91" t="s">
        <v>149</v>
      </c>
      <c r="K16" s="92">
        <v>500</v>
      </c>
      <c r="L16" s="92">
        <v>500</v>
      </c>
      <c r="M16" s="92">
        <v>500</v>
      </c>
      <c r="N16" s="183">
        <v>500</v>
      </c>
      <c r="O16" s="183">
        <v>405</v>
      </c>
      <c r="P16" s="88">
        <v>405</v>
      </c>
      <c r="Q16" s="168">
        <f>P16/O16</f>
        <v>1</v>
      </c>
    </row>
    <row r="17" spans="8:17" ht="11.25">
      <c r="H17" s="168"/>
      <c r="I17" s="91" t="s">
        <v>330</v>
      </c>
      <c r="K17" s="92">
        <v>500</v>
      </c>
      <c r="L17" s="92">
        <v>500</v>
      </c>
      <c r="M17" s="92">
        <v>500</v>
      </c>
      <c r="N17" s="183">
        <v>500</v>
      </c>
      <c r="O17" s="183">
        <v>200</v>
      </c>
      <c r="P17" s="88">
        <v>200</v>
      </c>
      <c r="Q17" s="168">
        <f>P17/O17</f>
        <v>1</v>
      </c>
    </row>
    <row r="18" spans="2:17" ht="11.25">
      <c r="B18" s="88"/>
      <c r="C18" s="88"/>
      <c r="D18" s="88"/>
      <c r="E18" s="178"/>
      <c r="F18" s="178"/>
      <c r="H18" s="168"/>
      <c r="I18" s="95" t="s">
        <v>533</v>
      </c>
      <c r="K18" s="90">
        <f aca="true" t="shared" si="7" ref="K18:P18">SUM(K16:K17)</f>
        <v>1000</v>
      </c>
      <c r="L18" s="90">
        <f t="shared" si="7"/>
        <v>1000</v>
      </c>
      <c r="M18" s="90">
        <f t="shared" si="7"/>
        <v>1000</v>
      </c>
      <c r="N18" s="165">
        <f t="shared" si="7"/>
        <v>1000</v>
      </c>
      <c r="O18" s="165">
        <f t="shared" si="7"/>
        <v>605</v>
      </c>
      <c r="P18" s="90">
        <f t="shared" si="7"/>
        <v>605</v>
      </c>
      <c r="Q18" s="169">
        <f>P18/O18</f>
        <v>1</v>
      </c>
    </row>
    <row r="19" ht="11.25">
      <c r="Q19" s="168"/>
    </row>
    <row r="20" spans="1:17" ht="11.25">
      <c r="A20" s="89" t="s">
        <v>219</v>
      </c>
      <c r="B20" s="90">
        <f aca="true" t="shared" si="8" ref="B20:G20">B7+B10+B14+B16</f>
        <v>9400</v>
      </c>
      <c r="C20" s="90">
        <f t="shared" si="8"/>
        <v>10362</v>
      </c>
      <c r="D20" s="90">
        <f t="shared" si="8"/>
        <v>10639</v>
      </c>
      <c r="E20" s="165">
        <f t="shared" si="8"/>
        <v>11687</v>
      </c>
      <c r="F20" s="165">
        <f t="shared" si="8"/>
        <v>12688</v>
      </c>
      <c r="G20" s="90">
        <f t="shared" si="8"/>
        <v>12688</v>
      </c>
      <c r="H20" s="169">
        <f>G20/F20</f>
        <v>1</v>
      </c>
      <c r="I20" s="95" t="s">
        <v>61</v>
      </c>
      <c r="J20" s="89"/>
      <c r="K20" s="90">
        <f aca="true" t="shared" si="9" ref="K20:P20">K14+K18</f>
        <v>9400</v>
      </c>
      <c r="L20" s="90">
        <f t="shared" si="9"/>
        <v>10362</v>
      </c>
      <c r="M20" s="90">
        <f t="shared" si="9"/>
        <v>10639</v>
      </c>
      <c r="N20" s="165">
        <f t="shared" si="9"/>
        <v>11687</v>
      </c>
      <c r="O20" s="165">
        <f t="shared" si="9"/>
        <v>12688</v>
      </c>
      <c r="P20" s="90">
        <f t="shared" si="9"/>
        <v>12688</v>
      </c>
      <c r="Q20" s="169">
        <f>P20/O20</f>
        <v>1</v>
      </c>
    </row>
  </sheetData>
  <mergeCells count="1">
    <mergeCell ref="I1:J1"/>
  </mergeCells>
  <printOptions/>
  <pageMargins left="0.49" right="0.3" top="1" bottom="1" header="0.5" footer="0.5"/>
  <pageSetup horizontalDpi="300" verticalDpi="300" orientation="landscape" paperSize="9" scale="86" r:id="rId1"/>
  <headerFooter alignWithMargins="0">
    <oddHeader>&amp;C&amp;"Arial,Félkövér"&amp;12 853344 Eseti pénzbeli szociális ellátások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Q4" sqref="Q4"/>
    </sheetView>
  </sheetViews>
  <sheetFormatPr defaultColWidth="9.140625" defaultRowHeight="12.75"/>
  <cols>
    <col min="1" max="1" width="18.28125" style="88" customWidth="1"/>
    <col min="2" max="2" width="7.7109375" style="92" bestFit="1" customWidth="1"/>
    <col min="3" max="3" width="6.28125" style="92" bestFit="1" customWidth="1"/>
    <col min="4" max="6" width="8.00390625" style="92" customWidth="1"/>
    <col min="7" max="8" width="8.00390625" style="88" customWidth="1"/>
    <col min="9" max="9" width="9.140625" style="91" customWidth="1"/>
    <col min="10" max="10" width="9.28125" style="88" customWidth="1"/>
    <col min="11" max="11" width="7.7109375" style="92" bestFit="1" customWidth="1"/>
    <col min="12" max="12" width="6.28125" style="88" bestFit="1" customWidth="1"/>
    <col min="13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86" t="s">
        <v>645</v>
      </c>
    </row>
    <row r="2" spans="1:17" ht="11.25">
      <c r="A2" s="88" t="s">
        <v>274</v>
      </c>
      <c r="B2" s="92">
        <v>3757</v>
      </c>
      <c r="C2" s="92">
        <v>3757</v>
      </c>
      <c r="D2" s="92">
        <v>3757</v>
      </c>
      <c r="E2" s="92">
        <v>3757</v>
      </c>
      <c r="F2" s="92">
        <v>3757</v>
      </c>
      <c r="G2" s="88">
        <v>3757</v>
      </c>
      <c r="H2" s="168">
        <f>G2/F2</f>
        <v>1</v>
      </c>
      <c r="I2" s="91" t="s">
        <v>160</v>
      </c>
      <c r="K2" s="92">
        <v>5000</v>
      </c>
      <c r="L2" s="88">
        <v>5000</v>
      </c>
      <c r="M2" s="88">
        <v>5000</v>
      </c>
      <c r="N2" s="88">
        <v>5000</v>
      </c>
      <c r="O2" s="88">
        <v>4406</v>
      </c>
      <c r="P2" s="88">
        <v>4406</v>
      </c>
      <c r="Q2" s="168">
        <f>P2/O2</f>
        <v>1</v>
      </c>
    </row>
    <row r="3" spans="1:17" ht="11.25">
      <c r="A3" s="99" t="s">
        <v>508</v>
      </c>
      <c r="B3" s="94">
        <f aca="true" t="shared" si="0" ref="B3:G3">SUM(B2)</f>
        <v>3757</v>
      </c>
      <c r="C3" s="94">
        <f t="shared" si="0"/>
        <v>3757</v>
      </c>
      <c r="D3" s="94">
        <f t="shared" si="0"/>
        <v>3757</v>
      </c>
      <c r="E3" s="94">
        <f t="shared" si="0"/>
        <v>3757</v>
      </c>
      <c r="F3" s="94">
        <f t="shared" si="0"/>
        <v>3757</v>
      </c>
      <c r="G3" s="94">
        <f t="shared" si="0"/>
        <v>3757</v>
      </c>
      <c r="H3" s="170">
        <f aca="true" t="shared" si="1" ref="H3:H10">G3/F3</f>
        <v>1</v>
      </c>
      <c r="I3" s="91" t="s">
        <v>580</v>
      </c>
      <c r="O3" s="88">
        <v>138</v>
      </c>
      <c r="P3" s="88">
        <v>138</v>
      </c>
      <c r="Q3" s="168">
        <f>P3/O3</f>
        <v>1</v>
      </c>
    </row>
    <row r="4" spans="8:17" ht="11.25">
      <c r="H4" s="168"/>
      <c r="I4" s="95" t="s">
        <v>232</v>
      </c>
      <c r="K4" s="90">
        <f>SUM(K2)</f>
        <v>5000</v>
      </c>
      <c r="L4" s="90">
        <f>SUM(L2)</f>
        <v>5000</v>
      </c>
      <c r="M4" s="90">
        <f>SUM(M2)</f>
        <v>5000</v>
      </c>
      <c r="N4" s="90">
        <f>SUM(N2)</f>
        <v>5000</v>
      </c>
      <c r="O4" s="90">
        <f>SUM(O2:O3)</f>
        <v>4544</v>
      </c>
      <c r="P4" s="90">
        <f>SUM(P2:P3)</f>
        <v>4544</v>
      </c>
      <c r="Q4" s="169">
        <f>P4/O4</f>
        <v>1</v>
      </c>
    </row>
    <row r="5" spans="1:17" ht="11.25">
      <c r="A5" s="89" t="s">
        <v>215</v>
      </c>
      <c r="B5" s="90">
        <f aca="true" t="shared" si="2" ref="B5:G5">B3</f>
        <v>3757</v>
      </c>
      <c r="C5" s="90">
        <f t="shared" si="2"/>
        <v>3757</v>
      </c>
      <c r="D5" s="90">
        <f t="shared" si="2"/>
        <v>3757</v>
      </c>
      <c r="E5" s="90">
        <f t="shared" si="2"/>
        <v>3757</v>
      </c>
      <c r="F5" s="90">
        <f t="shared" si="2"/>
        <v>3757</v>
      </c>
      <c r="G5" s="90">
        <f t="shared" si="2"/>
        <v>3757</v>
      </c>
      <c r="H5" s="169">
        <f t="shared" si="1"/>
        <v>1</v>
      </c>
      <c r="Q5" s="168"/>
    </row>
    <row r="6" spans="8:17" ht="11.25">
      <c r="H6" s="168"/>
      <c r="Q6" s="168"/>
    </row>
    <row r="7" spans="1:17" ht="11.25">
      <c r="A7" s="89" t="s">
        <v>220</v>
      </c>
      <c r="B7" s="90">
        <f aca="true" t="shared" si="3" ref="B7:G7">K10-B5</f>
        <v>1243</v>
      </c>
      <c r="C7" s="90">
        <f t="shared" si="3"/>
        <v>1243</v>
      </c>
      <c r="D7" s="90">
        <f t="shared" si="3"/>
        <v>1243</v>
      </c>
      <c r="E7" s="90">
        <f t="shared" si="3"/>
        <v>1243</v>
      </c>
      <c r="F7" s="90">
        <f t="shared" si="3"/>
        <v>787</v>
      </c>
      <c r="G7" s="90">
        <f t="shared" si="3"/>
        <v>787</v>
      </c>
      <c r="H7" s="169">
        <f t="shared" si="1"/>
        <v>1</v>
      </c>
      <c r="Q7" s="168"/>
    </row>
    <row r="8" spans="8:17" ht="11.25">
      <c r="H8" s="168"/>
      <c r="Q8" s="168"/>
    </row>
    <row r="9" spans="8:17" ht="11.25">
      <c r="H9" s="168"/>
      <c r="Q9" s="168"/>
    </row>
    <row r="10" spans="1:17" ht="11.25">
      <c r="A10" s="89" t="s">
        <v>219</v>
      </c>
      <c r="B10" s="90">
        <f aca="true" t="shared" si="4" ref="B10:G10">B7+B5</f>
        <v>5000</v>
      </c>
      <c r="C10" s="90">
        <f t="shared" si="4"/>
        <v>5000</v>
      </c>
      <c r="D10" s="90">
        <f t="shared" si="4"/>
        <v>5000</v>
      </c>
      <c r="E10" s="90">
        <f t="shared" si="4"/>
        <v>5000</v>
      </c>
      <c r="F10" s="90">
        <f t="shared" si="4"/>
        <v>4544</v>
      </c>
      <c r="G10" s="90">
        <f t="shared" si="4"/>
        <v>4544</v>
      </c>
      <c r="H10" s="169">
        <f t="shared" si="1"/>
        <v>1</v>
      </c>
      <c r="I10" s="95" t="s">
        <v>61</v>
      </c>
      <c r="J10" s="89"/>
      <c r="K10" s="90">
        <f aca="true" t="shared" si="5" ref="K10:P10">K4</f>
        <v>5000</v>
      </c>
      <c r="L10" s="90">
        <f t="shared" si="5"/>
        <v>5000</v>
      </c>
      <c r="M10" s="90">
        <f t="shared" si="5"/>
        <v>5000</v>
      </c>
      <c r="N10" s="90">
        <f t="shared" si="5"/>
        <v>5000</v>
      </c>
      <c r="O10" s="90">
        <f t="shared" si="5"/>
        <v>4544</v>
      </c>
      <c r="P10" s="90">
        <f t="shared" si="5"/>
        <v>4544</v>
      </c>
      <c r="Q10" s="169">
        <f>P10/O10</f>
        <v>1</v>
      </c>
    </row>
  </sheetData>
  <mergeCells count="1">
    <mergeCell ref="I1:J1"/>
  </mergeCells>
  <printOptions/>
  <pageMargins left="0.52" right="0.28" top="1" bottom="1" header="0.5" footer="0.5"/>
  <pageSetup horizontalDpi="300" verticalDpi="300" orientation="landscape" paperSize="9" scale="86" r:id="rId1"/>
  <headerFooter alignWithMargins="0">
    <oddHeader>&amp;C&amp;"Arial,Félkövér"&amp;12 853355 Eseti pénzbeni gyermekvédelmi ellátások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4">
      <selection activeCell="P12" sqref="P12"/>
    </sheetView>
  </sheetViews>
  <sheetFormatPr defaultColWidth="9.140625" defaultRowHeight="12.75"/>
  <cols>
    <col min="1" max="1" width="19.140625" style="88" customWidth="1"/>
    <col min="2" max="2" width="7.7109375" style="92" bestFit="1" customWidth="1"/>
    <col min="3" max="3" width="6.57421875" style="92" bestFit="1" customWidth="1"/>
    <col min="4" max="8" width="8.00390625" style="92" customWidth="1"/>
    <col min="9" max="9" width="9.140625" style="91" customWidth="1"/>
    <col min="10" max="10" width="9.421875" style="88" customWidth="1"/>
    <col min="11" max="11" width="7.7109375" style="92" bestFit="1" customWidth="1"/>
    <col min="12" max="12" width="6.57421875" style="88" bestFit="1" customWidth="1"/>
    <col min="13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86" t="s">
        <v>645</v>
      </c>
    </row>
    <row r="2" spans="1:17" ht="11.25">
      <c r="A2" s="88" t="s">
        <v>335</v>
      </c>
      <c r="B2" s="92">
        <v>90476</v>
      </c>
      <c r="C2" s="92">
        <v>90476</v>
      </c>
      <c r="D2" s="92">
        <v>90476</v>
      </c>
      <c r="E2" s="92">
        <v>90476</v>
      </c>
      <c r="F2" s="92">
        <v>30373</v>
      </c>
      <c r="G2" s="92">
        <v>20525</v>
      </c>
      <c r="H2" s="168">
        <f>G2/F2</f>
        <v>0.675764659401442</v>
      </c>
      <c r="I2" s="91" t="s">
        <v>537</v>
      </c>
      <c r="Q2" s="168"/>
    </row>
    <row r="3" spans="1:17" ht="11.25">
      <c r="A3" s="88" t="s">
        <v>336</v>
      </c>
      <c r="B3" s="92">
        <v>18095</v>
      </c>
      <c r="C3" s="92">
        <v>18095</v>
      </c>
      <c r="D3" s="92">
        <v>18095</v>
      </c>
      <c r="E3" s="92">
        <v>18095</v>
      </c>
      <c r="F3" s="92">
        <v>18095</v>
      </c>
      <c r="G3" s="92">
        <v>4685</v>
      </c>
      <c r="H3" s="168">
        <f aca="true" t="shared" si="0" ref="H3:H13">G3/F3</f>
        <v>0.2589113014644929</v>
      </c>
      <c r="I3" s="91" t="s">
        <v>31</v>
      </c>
      <c r="Q3" s="168"/>
    </row>
    <row r="4" spans="1:17" ht="11.25">
      <c r="A4" s="88" t="s">
        <v>109</v>
      </c>
      <c r="H4" s="168"/>
      <c r="I4" s="91" t="s">
        <v>161</v>
      </c>
      <c r="Q4" s="168"/>
    </row>
    <row r="5" spans="1:17" ht="11.25">
      <c r="A5" s="88" t="s">
        <v>163</v>
      </c>
      <c r="H5" s="168"/>
      <c r="I5" s="91" t="s">
        <v>36</v>
      </c>
      <c r="Q5" s="168"/>
    </row>
    <row r="6" spans="1:17" ht="11.25">
      <c r="A6" s="89" t="s">
        <v>130</v>
      </c>
      <c r="B6" s="90">
        <f aca="true" t="shared" si="1" ref="B6:G6">SUM(B2:B5)</f>
        <v>108571</v>
      </c>
      <c r="C6" s="90">
        <f t="shared" si="1"/>
        <v>108571</v>
      </c>
      <c r="D6" s="90">
        <f t="shared" si="1"/>
        <v>108571</v>
      </c>
      <c r="E6" s="90">
        <f t="shared" si="1"/>
        <v>108571</v>
      </c>
      <c r="F6" s="90">
        <f t="shared" si="1"/>
        <v>48468</v>
      </c>
      <c r="G6" s="90">
        <f t="shared" si="1"/>
        <v>25210</v>
      </c>
      <c r="H6" s="169">
        <f t="shared" si="0"/>
        <v>0.5201369976066683</v>
      </c>
      <c r="I6" s="93" t="s">
        <v>504</v>
      </c>
      <c r="K6" s="94">
        <f aca="true" t="shared" si="2" ref="K6:P6">SUM(K2:K5)</f>
        <v>0</v>
      </c>
      <c r="L6" s="94">
        <f t="shared" si="2"/>
        <v>0</v>
      </c>
      <c r="M6" s="94">
        <f t="shared" si="2"/>
        <v>0</v>
      </c>
      <c r="N6" s="94">
        <f t="shared" si="2"/>
        <v>0</v>
      </c>
      <c r="O6" s="94">
        <f t="shared" si="2"/>
        <v>0</v>
      </c>
      <c r="P6" s="94">
        <f t="shared" si="2"/>
        <v>0</v>
      </c>
      <c r="Q6" s="170"/>
    </row>
    <row r="7" spans="8:17" ht="11.25">
      <c r="H7" s="168"/>
      <c r="Q7" s="168"/>
    </row>
    <row r="8" spans="1:17" ht="11.25">
      <c r="A8" s="88" t="s">
        <v>337</v>
      </c>
      <c r="B8" s="92">
        <v>39900</v>
      </c>
      <c r="C8" s="92">
        <v>39900</v>
      </c>
      <c r="D8" s="92">
        <v>39900</v>
      </c>
      <c r="E8" s="92">
        <v>39900</v>
      </c>
      <c r="F8" s="92">
        <v>39900</v>
      </c>
      <c r="H8" s="168">
        <f t="shared" si="0"/>
        <v>0</v>
      </c>
      <c r="I8" s="91" t="s">
        <v>162</v>
      </c>
      <c r="O8" s="88">
        <v>50</v>
      </c>
      <c r="P8" s="88">
        <v>49</v>
      </c>
      <c r="Q8" s="168">
        <f aca="true" t="shared" si="3" ref="Q8:Q30">P8/O8</f>
        <v>0.98</v>
      </c>
    </row>
    <row r="9" spans="1:17" ht="11.25">
      <c r="A9" s="88" t="s">
        <v>338</v>
      </c>
      <c r="B9" s="92">
        <v>1412</v>
      </c>
      <c r="C9" s="92">
        <v>1412</v>
      </c>
      <c r="D9" s="92">
        <v>1412</v>
      </c>
      <c r="E9" s="92">
        <v>1412</v>
      </c>
      <c r="F9" s="92">
        <v>1412</v>
      </c>
      <c r="G9" s="92">
        <v>20</v>
      </c>
      <c r="H9" s="168">
        <f t="shared" si="0"/>
        <v>0.014164305949008499</v>
      </c>
      <c r="I9" s="91" t="s">
        <v>556</v>
      </c>
      <c r="P9" s="92"/>
      <c r="Q9" s="168"/>
    </row>
    <row r="10" spans="1:17" ht="11.25">
      <c r="A10" s="88" t="s">
        <v>339</v>
      </c>
      <c r="B10" s="92">
        <v>40250</v>
      </c>
      <c r="C10" s="92">
        <v>40250</v>
      </c>
      <c r="D10" s="92">
        <v>40250</v>
      </c>
      <c r="E10" s="92">
        <v>40250</v>
      </c>
      <c r="F10" s="92">
        <v>16157</v>
      </c>
      <c r="H10" s="168">
        <f t="shared" si="0"/>
        <v>0</v>
      </c>
      <c r="I10" s="91" t="s">
        <v>538</v>
      </c>
      <c r="K10" s="92">
        <v>76905</v>
      </c>
      <c r="L10" s="88">
        <v>76905</v>
      </c>
      <c r="M10" s="88">
        <v>76905</v>
      </c>
      <c r="N10" s="88">
        <v>76905</v>
      </c>
      <c r="O10" s="88">
        <v>29312</v>
      </c>
      <c r="P10" s="92">
        <v>29312</v>
      </c>
      <c r="Q10" s="168">
        <f t="shared" si="3"/>
        <v>1</v>
      </c>
    </row>
    <row r="11" spans="8:17" ht="11.25">
      <c r="H11" s="168"/>
      <c r="I11" s="91" t="s">
        <v>45</v>
      </c>
      <c r="O11" s="88">
        <v>13800</v>
      </c>
      <c r="P11" s="92">
        <v>13791</v>
      </c>
      <c r="Q11" s="168">
        <f t="shared" si="3"/>
        <v>0.9993478260869565</v>
      </c>
    </row>
    <row r="12" spans="1:17" ht="11.25">
      <c r="A12" s="88" t="s">
        <v>557</v>
      </c>
      <c r="F12" s="92">
        <v>23222</v>
      </c>
      <c r="G12" s="92">
        <v>23222</v>
      </c>
      <c r="H12" s="168">
        <f t="shared" si="0"/>
        <v>1</v>
      </c>
      <c r="I12" s="91" t="s">
        <v>581</v>
      </c>
      <c r="P12" s="92"/>
      <c r="Q12" s="168"/>
    </row>
    <row r="13" spans="1:17" ht="11.25">
      <c r="A13" s="88" t="s">
        <v>513</v>
      </c>
      <c r="F13" s="92">
        <v>871</v>
      </c>
      <c r="G13" s="92">
        <v>871</v>
      </c>
      <c r="H13" s="168">
        <f t="shared" si="0"/>
        <v>1</v>
      </c>
      <c r="I13" s="91" t="s">
        <v>47</v>
      </c>
      <c r="O13" s="88">
        <v>723</v>
      </c>
      <c r="P13" s="92">
        <v>723</v>
      </c>
      <c r="Q13" s="168">
        <f t="shared" si="3"/>
        <v>1</v>
      </c>
    </row>
    <row r="14" spans="9:17" ht="11.25">
      <c r="I14" s="93" t="s">
        <v>505</v>
      </c>
      <c r="J14" s="99"/>
      <c r="K14" s="94">
        <f aca="true" t="shared" si="4" ref="K14:P14">SUM(K8:K13)</f>
        <v>76905</v>
      </c>
      <c r="L14" s="94">
        <f t="shared" si="4"/>
        <v>76905</v>
      </c>
      <c r="M14" s="94">
        <f t="shared" si="4"/>
        <v>76905</v>
      </c>
      <c r="N14" s="94">
        <f t="shared" si="4"/>
        <v>76905</v>
      </c>
      <c r="O14" s="94">
        <f t="shared" si="4"/>
        <v>43885</v>
      </c>
      <c r="P14" s="94">
        <f t="shared" si="4"/>
        <v>43875</v>
      </c>
      <c r="Q14" s="170">
        <f t="shared" si="3"/>
        <v>0.9997721317078728</v>
      </c>
    </row>
    <row r="15" spans="9:17" ht="11.25">
      <c r="I15" s="91" t="s">
        <v>75</v>
      </c>
      <c r="K15" s="92">
        <v>13571</v>
      </c>
      <c r="L15" s="88">
        <v>13571</v>
      </c>
      <c r="M15" s="88">
        <v>13571</v>
      </c>
      <c r="N15" s="88">
        <v>13571</v>
      </c>
      <c r="O15" s="88">
        <v>7254</v>
      </c>
      <c r="P15" s="88">
        <v>7254</v>
      </c>
      <c r="Q15" s="168">
        <f t="shared" si="3"/>
        <v>1</v>
      </c>
    </row>
    <row r="16" spans="9:17" ht="11.25">
      <c r="I16" s="91" t="s">
        <v>342</v>
      </c>
      <c r="K16" s="92">
        <v>18095</v>
      </c>
      <c r="L16" s="88">
        <v>18095</v>
      </c>
      <c r="M16" s="88">
        <v>18095</v>
      </c>
      <c r="N16" s="88">
        <v>18095</v>
      </c>
      <c r="O16" s="88">
        <v>0</v>
      </c>
      <c r="Q16" s="168" t="e">
        <f t="shared" si="3"/>
        <v>#DIV/0!</v>
      </c>
    </row>
    <row r="17" spans="1:17" ht="11.25">
      <c r="A17" s="89" t="s">
        <v>74</v>
      </c>
      <c r="C17" s="90"/>
      <c r="D17" s="90"/>
      <c r="E17" s="90"/>
      <c r="F17" s="90"/>
      <c r="I17" s="93" t="s">
        <v>59</v>
      </c>
      <c r="K17" s="94">
        <f aca="true" t="shared" si="5" ref="K17:P17">SUM(K15:K16)</f>
        <v>31666</v>
      </c>
      <c r="L17" s="94">
        <f t="shared" si="5"/>
        <v>31666</v>
      </c>
      <c r="M17" s="94">
        <f t="shared" si="5"/>
        <v>31666</v>
      </c>
      <c r="N17" s="94">
        <f t="shared" si="5"/>
        <v>31666</v>
      </c>
      <c r="O17" s="94">
        <f t="shared" si="5"/>
        <v>7254</v>
      </c>
      <c r="P17" s="94">
        <f t="shared" si="5"/>
        <v>7254</v>
      </c>
      <c r="Q17" s="170">
        <f t="shared" si="3"/>
        <v>1</v>
      </c>
    </row>
    <row r="18" ht="11.25">
      <c r="Q18" s="168"/>
    </row>
    <row r="19" spans="9:17" ht="11.25">
      <c r="I19" s="91" t="s">
        <v>101</v>
      </c>
      <c r="K19" s="92">
        <v>1412</v>
      </c>
      <c r="L19" s="88">
        <v>1412</v>
      </c>
      <c r="M19" s="88">
        <v>1412</v>
      </c>
      <c r="N19" s="88">
        <v>1412</v>
      </c>
      <c r="O19" s="88">
        <v>1412</v>
      </c>
      <c r="P19" s="88">
        <v>52</v>
      </c>
      <c r="Q19" s="168">
        <f t="shared" si="3"/>
        <v>0.036827195467422094</v>
      </c>
    </row>
    <row r="20" spans="9:17" ht="11.25">
      <c r="I20" s="93" t="s">
        <v>58</v>
      </c>
      <c r="K20" s="94">
        <f aca="true" t="shared" si="6" ref="K20:P20">SUM(K19)</f>
        <v>1412</v>
      </c>
      <c r="L20" s="94">
        <f t="shared" si="6"/>
        <v>1412</v>
      </c>
      <c r="M20" s="94">
        <f t="shared" si="6"/>
        <v>1412</v>
      </c>
      <c r="N20" s="94">
        <f t="shared" si="6"/>
        <v>1412</v>
      </c>
      <c r="O20" s="94">
        <f t="shared" si="6"/>
        <v>1412</v>
      </c>
      <c r="P20" s="94">
        <f t="shared" si="6"/>
        <v>52</v>
      </c>
      <c r="Q20" s="170">
        <f t="shared" si="3"/>
        <v>0.036827195467422094</v>
      </c>
    </row>
    <row r="21" ht="11.25">
      <c r="Q21" s="168"/>
    </row>
    <row r="22" spans="9:17" ht="11.25">
      <c r="I22" s="95" t="s">
        <v>506</v>
      </c>
      <c r="J22" s="89"/>
      <c r="K22" s="90">
        <f aca="true" t="shared" si="7" ref="K22:P22">K6+K14+K17+K20</f>
        <v>109983</v>
      </c>
      <c r="L22" s="90">
        <f t="shared" si="7"/>
        <v>109983</v>
      </c>
      <c r="M22" s="90">
        <f t="shared" si="7"/>
        <v>109983</v>
      </c>
      <c r="N22" s="90">
        <f t="shared" si="7"/>
        <v>109983</v>
      </c>
      <c r="O22" s="90">
        <f t="shared" si="7"/>
        <v>52551</v>
      </c>
      <c r="P22" s="90">
        <f t="shared" si="7"/>
        <v>51181</v>
      </c>
      <c r="Q22" s="169">
        <f t="shared" si="3"/>
        <v>0.9739300869631405</v>
      </c>
    </row>
    <row r="23" ht="11.25">
      <c r="Q23" s="168"/>
    </row>
    <row r="24" spans="9:17" ht="11.25">
      <c r="I24" s="95" t="s">
        <v>284</v>
      </c>
      <c r="J24" s="89"/>
      <c r="K24" s="90">
        <v>39900</v>
      </c>
      <c r="L24" s="90">
        <v>39900</v>
      </c>
      <c r="M24" s="90">
        <v>39900</v>
      </c>
      <c r="N24" s="90">
        <v>39900</v>
      </c>
      <c r="O24" s="90">
        <v>39900</v>
      </c>
      <c r="Q24" s="169">
        <f t="shared" si="3"/>
        <v>0</v>
      </c>
    </row>
    <row r="25" ht="11.25">
      <c r="Q25" s="168"/>
    </row>
    <row r="26" spans="9:17" ht="11.25">
      <c r="I26" s="95" t="s">
        <v>583</v>
      </c>
      <c r="J26" s="89"/>
      <c r="K26" s="90"/>
      <c r="L26" s="90"/>
      <c r="M26" s="90"/>
      <c r="N26" s="90"/>
      <c r="O26" s="90">
        <v>23222</v>
      </c>
      <c r="P26" s="90">
        <v>23222</v>
      </c>
      <c r="Q26" s="169">
        <f t="shared" si="3"/>
        <v>1</v>
      </c>
    </row>
    <row r="27" ht="11.25">
      <c r="Q27" s="168"/>
    </row>
    <row r="28" spans="9:17" ht="11.25">
      <c r="I28" s="95" t="s">
        <v>536</v>
      </c>
      <c r="J28" s="89"/>
      <c r="K28" s="90">
        <v>40250</v>
      </c>
      <c r="L28" s="90">
        <v>40250</v>
      </c>
      <c r="M28" s="90">
        <v>40250</v>
      </c>
      <c r="N28" s="90">
        <v>40250</v>
      </c>
      <c r="O28" s="90">
        <v>14357</v>
      </c>
      <c r="P28" s="90"/>
      <c r="Q28" s="169">
        <f t="shared" si="3"/>
        <v>0</v>
      </c>
    </row>
    <row r="29" ht="11.25">
      <c r="Q29" s="168"/>
    </row>
    <row r="30" spans="1:17" ht="11.25">
      <c r="A30" s="89" t="s">
        <v>219</v>
      </c>
      <c r="B30" s="90">
        <f>B6+B8+B9+B10+B12+B17</f>
        <v>190133</v>
      </c>
      <c r="C30" s="90">
        <f>C6+C8+C9+C10+C12+C17</f>
        <v>190133</v>
      </c>
      <c r="D30" s="90">
        <f>D6+D8+D9+D10+D12+D17</f>
        <v>190133</v>
      </c>
      <c r="E30" s="90">
        <f>E6+E8+E9+E10+E12+E17</f>
        <v>190133</v>
      </c>
      <c r="F30" s="90">
        <f>F6+F8+F9+F10+F12+F13+F17</f>
        <v>130030</v>
      </c>
      <c r="G30" s="90">
        <f>G6+G8+G9+G10+G12+G13+G17</f>
        <v>49323</v>
      </c>
      <c r="H30" s="169">
        <f>G30/F30</f>
        <v>0.37932015688687226</v>
      </c>
      <c r="I30" s="95" t="s">
        <v>61</v>
      </c>
      <c r="J30" s="89"/>
      <c r="K30" s="90">
        <f aca="true" t="shared" si="8" ref="K30:P30">K22+K24+K26+K28</f>
        <v>190133</v>
      </c>
      <c r="L30" s="90">
        <f t="shared" si="8"/>
        <v>190133</v>
      </c>
      <c r="M30" s="90">
        <f t="shared" si="8"/>
        <v>190133</v>
      </c>
      <c r="N30" s="90">
        <f t="shared" si="8"/>
        <v>190133</v>
      </c>
      <c r="O30" s="90">
        <f t="shared" si="8"/>
        <v>130030</v>
      </c>
      <c r="P30" s="90">
        <f t="shared" si="8"/>
        <v>74403</v>
      </c>
      <c r="Q30" s="169">
        <f t="shared" si="3"/>
        <v>0.5721987233715297</v>
      </c>
    </row>
  </sheetData>
  <mergeCells count="1">
    <mergeCell ref="I1:J1"/>
  </mergeCells>
  <printOptions/>
  <pageMargins left="0.45" right="0.25" top="1" bottom="1" header="0.5" footer="0.5"/>
  <pageSetup horizontalDpi="300" verticalDpi="300" orientation="landscape" paperSize="9" scale="86" r:id="rId1"/>
  <headerFooter alignWithMargins="0">
    <oddHeader>&amp;C&amp;"Arial,Félkövér"&amp;12 901116 Szennyvízelvezetés és kezelés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P11" sqref="P11"/>
    </sheetView>
  </sheetViews>
  <sheetFormatPr defaultColWidth="9.140625" defaultRowHeight="12.75"/>
  <cols>
    <col min="1" max="1" width="19.421875" style="88" customWidth="1"/>
    <col min="2" max="2" width="7.7109375" style="92" bestFit="1" customWidth="1"/>
    <col min="3" max="3" width="6.28125" style="92" bestFit="1" customWidth="1"/>
    <col min="4" max="6" width="8.00390625" style="92" customWidth="1"/>
    <col min="7" max="8" width="8.00390625" style="88" customWidth="1"/>
    <col min="9" max="9" width="9.140625" style="91" customWidth="1"/>
    <col min="10" max="10" width="8.8515625" style="88" customWidth="1"/>
    <col min="11" max="11" width="7.7109375" style="92" bestFit="1" customWidth="1"/>
    <col min="12" max="12" width="6.28125" style="88" bestFit="1" customWidth="1"/>
    <col min="13" max="13" width="8.00390625" style="92" customWidth="1"/>
    <col min="14" max="15" width="8.00390625" style="183" customWidth="1"/>
    <col min="16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182" t="s">
        <v>639</v>
      </c>
      <c r="O1" s="182" t="s">
        <v>643</v>
      </c>
      <c r="P1" s="86" t="s">
        <v>644</v>
      </c>
      <c r="Q1" s="86" t="s">
        <v>645</v>
      </c>
    </row>
    <row r="2" spans="1:17" ht="11.25">
      <c r="A2" s="88" t="s">
        <v>540</v>
      </c>
      <c r="B2" s="92">
        <v>5000</v>
      </c>
      <c r="C2" s="92">
        <v>5000</v>
      </c>
      <c r="D2" s="92">
        <v>5000</v>
      </c>
      <c r="E2" s="92">
        <v>5000</v>
      </c>
      <c r="F2" s="92">
        <v>6763</v>
      </c>
      <c r="G2" s="88">
        <v>6763</v>
      </c>
      <c r="H2" s="168">
        <f>G2/F2</f>
        <v>1</v>
      </c>
      <c r="I2" s="91" t="s">
        <v>39</v>
      </c>
      <c r="K2" s="92">
        <v>200</v>
      </c>
      <c r="L2" s="88">
        <v>200</v>
      </c>
      <c r="M2" s="92">
        <v>0</v>
      </c>
      <c r="O2" s="183">
        <v>188</v>
      </c>
      <c r="P2" s="88">
        <v>188</v>
      </c>
      <c r="Q2" s="168">
        <f>P2/O2</f>
        <v>1</v>
      </c>
    </row>
    <row r="3" spans="1:17" ht="11.25">
      <c r="A3" s="88" t="s">
        <v>539</v>
      </c>
      <c r="B3" s="92">
        <v>3140</v>
      </c>
      <c r="C3" s="92">
        <v>3140</v>
      </c>
      <c r="D3" s="92">
        <v>3140</v>
      </c>
      <c r="E3" s="92">
        <v>3140</v>
      </c>
      <c r="H3" s="168"/>
      <c r="I3" s="91" t="s">
        <v>636</v>
      </c>
      <c r="O3" s="183">
        <v>400</v>
      </c>
      <c r="P3" s="88">
        <v>400</v>
      </c>
      <c r="Q3" s="168">
        <f aca="true" t="shared" si="0" ref="Q3:Q17">P3/O3</f>
        <v>1</v>
      </c>
    </row>
    <row r="4" spans="1:17" ht="11.25">
      <c r="A4" s="88" t="s">
        <v>163</v>
      </c>
      <c r="B4" s="92">
        <v>200</v>
      </c>
      <c r="C4" s="92">
        <v>200</v>
      </c>
      <c r="D4" s="92">
        <v>9200</v>
      </c>
      <c r="E4" s="92">
        <v>9200</v>
      </c>
      <c r="F4" s="92">
        <v>9029</v>
      </c>
      <c r="G4" s="88">
        <v>9029</v>
      </c>
      <c r="H4" s="168">
        <f>G4/F4</f>
        <v>1</v>
      </c>
      <c r="I4" s="91" t="s">
        <v>46</v>
      </c>
      <c r="K4" s="92">
        <v>100</v>
      </c>
      <c r="L4" s="88">
        <v>100</v>
      </c>
      <c r="M4" s="92">
        <v>20787</v>
      </c>
      <c r="N4" s="183">
        <v>12822</v>
      </c>
      <c r="O4" s="183">
        <v>11295</v>
      </c>
      <c r="P4" s="88">
        <v>102</v>
      </c>
      <c r="Q4" s="168">
        <f t="shared" si="0"/>
        <v>0.009030544488711819</v>
      </c>
    </row>
    <row r="5" spans="1:17" ht="11.25">
      <c r="A5" s="89" t="s">
        <v>130</v>
      </c>
      <c r="B5" s="90">
        <f aca="true" t="shared" si="1" ref="B5:G5">SUM(B2:B4)</f>
        <v>8340</v>
      </c>
      <c r="C5" s="90">
        <f t="shared" si="1"/>
        <v>8340</v>
      </c>
      <c r="D5" s="90">
        <f t="shared" si="1"/>
        <v>17340</v>
      </c>
      <c r="E5" s="90">
        <f t="shared" si="1"/>
        <v>17340</v>
      </c>
      <c r="F5" s="90">
        <f t="shared" si="1"/>
        <v>15792</v>
      </c>
      <c r="G5" s="90">
        <f t="shared" si="1"/>
        <v>15792</v>
      </c>
      <c r="H5" s="169">
        <f>G5/F5</f>
        <v>1</v>
      </c>
      <c r="I5" s="93" t="s">
        <v>505</v>
      </c>
      <c r="J5" s="99"/>
      <c r="K5" s="94">
        <f aca="true" t="shared" si="2" ref="K5:P5">SUM(K2:K4)</f>
        <v>300</v>
      </c>
      <c r="L5" s="94">
        <f t="shared" si="2"/>
        <v>300</v>
      </c>
      <c r="M5" s="94">
        <f t="shared" si="2"/>
        <v>20787</v>
      </c>
      <c r="N5" s="164">
        <f t="shared" si="2"/>
        <v>12822</v>
      </c>
      <c r="O5" s="164">
        <f t="shared" si="2"/>
        <v>11883</v>
      </c>
      <c r="P5" s="94">
        <f t="shared" si="2"/>
        <v>690</v>
      </c>
      <c r="Q5" s="170">
        <f t="shared" si="0"/>
        <v>0.05806614491290078</v>
      </c>
    </row>
    <row r="6" spans="8:17" ht="11.25">
      <c r="H6" s="168"/>
      <c r="I6" s="91" t="s">
        <v>75</v>
      </c>
      <c r="K6" s="92">
        <v>40</v>
      </c>
      <c r="L6" s="88">
        <v>40</v>
      </c>
      <c r="M6" s="92">
        <v>40</v>
      </c>
      <c r="N6" s="183">
        <v>40</v>
      </c>
      <c r="O6" s="183">
        <v>117</v>
      </c>
      <c r="P6" s="88">
        <v>117</v>
      </c>
      <c r="Q6" s="168">
        <f t="shared" si="0"/>
        <v>1</v>
      </c>
    </row>
    <row r="7" spans="1:17" ht="11.25">
      <c r="A7" s="89"/>
      <c r="B7" s="90"/>
      <c r="C7" s="90"/>
      <c r="D7" s="90"/>
      <c r="E7" s="90"/>
      <c r="F7" s="90"/>
      <c r="H7" s="168"/>
      <c r="I7" s="93" t="s">
        <v>59</v>
      </c>
      <c r="K7" s="94">
        <f aca="true" t="shared" si="3" ref="K7:P7">SUM(K6)</f>
        <v>40</v>
      </c>
      <c r="L7" s="94">
        <f t="shared" si="3"/>
        <v>40</v>
      </c>
      <c r="M7" s="94">
        <f t="shared" si="3"/>
        <v>40</v>
      </c>
      <c r="N7" s="164">
        <f t="shared" si="3"/>
        <v>40</v>
      </c>
      <c r="O7" s="164">
        <f t="shared" si="3"/>
        <v>117</v>
      </c>
      <c r="P7" s="94">
        <f t="shared" si="3"/>
        <v>117</v>
      </c>
      <c r="Q7" s="170">
        <f t="shared" si="0"/>
        <v>1</v>
      </c>
    </row>
    <row r="8" spans="8:17" ht="11.25">
      <c r="H8" s="168"/>
      <c r="Q8" s="168"/>
    </row>
    <row r="9" spans="1:17" ht="11.25">
      <c r="A9" s="89" t="s">
        <v>302</v>
      </c>
      <c r="C9" s="90"/>
      <c r="D9" s="90">
        <v>210141</v>
      </c>
      <c r="E9" s="90">
        <v>210141</v>
      </c>
      <c r="F9" s="90">
        <v>170883</v>
      </c>
      <c r="G9" s="90">
        <v>170883</v>
      </c>
      <c r="H9" s="169">
        <f>G9/F9</f>
        <v>1</v>
      </c>
      <c r="I9" s="91" t="s">
        <v>101</v>
      </c>
      <c r="K9" s="92">
        <v>1000</v>
      </c>
      <c r="L9" s="88">
        <v>1000</v>
      </c>
      <c r="M9" s="92">
        <v>1000</v>
      </c>
      <c r="N9" s="183">
        <v>1000</v>
      </c>
      <c r="O9" s="183">
        <v>942</v>
      </c>
      <c r="P9" s="88">
        <v>942</v>
      </c>
      <c r="Q9" s="168">
        <f t="shared" si="0"/>
        <v>1</v>
      </c>
    </row>
    <row r="10" spans="8:17" ht="11.25">
      <c r="H10" s="168"/>
      <c r="I10" s="91" t="s">
        <v>541</v>
      </c>
      <c r="K10" s="92">
        <v>7000</v>
      </c>
      <c r="L10" s="88">
        <v>7000</v>
      </c>
      <c r="M10" s="92">
        <v>7000</v>
      </c>
      <c r="N10" s="183">
        <v>7000</v>
      </c>
      <c r="O10" s="183">
        <v>6372</v>
      </c>
      <c r="P10" s="88">
        <v>6373</v>
      </c>
      <c r="Q10" s="168">
        <f t="shared" si="0"/>
        <v>1.0001569365976146</v>
      </c>
    </row>
    <row r="11" spans="8:17" ht="11.25">
      <c r="H11" s="168"/>
      <c r="I11" s="93" t="s">
        <v>58</v>
      </c>
      <c r="K11" s="94">
        <f aca="true" t="shared" si="4" ref="K11:P11">SUM(K9:K10)</f>
        <v>8000</v>
      </c>
      <c r="L11" s="94">
        <f t="shared" si="4"/>
        <v>8000</v>
      </c>
      <c r="M11" s="94">
        <f t="shared" si="4"/>
        <v>8000</v>
      </c>
      <c r="N11" s="164">
        <f t="shared" si="4"/>
        <v>8000</v>
      </c>
      <c r="O11" s="164">
        <f t="shared" si="4"/>
        <v>7314</v>
      </c>
      <c r="P11" s="94">
        <f t="shared" si="4"/>
        <v>7315</v>
      </c>
      <c r="Q11" s="170">
        <f t="shared" si="0"/>
        <v>1.0001367240907848</v>
      </c>
    </row>
    <row r="12" spans="8:17" ht="11.25">
      <c r="H12" s="168"/>
      <c r="Q12" s="168"/>
    </row>
    <row r="13" spans="8:17" ht="11.25">
      <c r="H13" s="168"/>
      <c r="I13" s="95" t="s">
        <v>506</v>
      </c>
      <c r="J13" s="89"/>
      <c r="K13" s="90">
        <f aca="true" t="shared" si="5" ref="K13:P13">K5+K7+K11</f>
        <v>8340</v>
      </c>
      <c r="L13" s="90">
        <f t="shared" si="5"/>
        <v>8340</v>
      </c>
      <c r="M13" s="90">
        <f t="shared" si="5"/>
        <v>28827</v>
      </c>
      <c r="N13" s="165">
        <f t="shared" si="5"/>
        <v>20862</v>
      </c>
      <c r="O13" s="165">
        <f t="shared" si="5"/>
        <v>19314</v>
      </c>
      <c r="P13" s="90">
        <f t="shared" si="5"/>
        <v>8122</v>
      </c>
      <c r="Q13" s="169">
        <f t="shared" si="0"/>
        <v>0.42052397224811017</v>
      </c>
    </row>
    <row r="14" spans="8:17" ht="11.25">
      <c r="H14" s="168"/>
      <c r="Q14" s="168"/>
    </row>
    <row r="15" spans="8:17" ht="11.25">
      <c r="H15" s="168"/>
      <c r="I15" s="95" t="s">
        <v>627</v>
      </c>
      <c r="J15" s="128"/>
      <c r="K15" s="127"/>
      <c r="L15" s="105"/>
      <c r="M15" s="90">
        <v>198654</v>
      </c>
      <c r="N15" s="165">
        <v>206619</v>
      </c>
      <c r="O15" s="165">
        <v>167361</v>
      </c>
      <c r="P15" s="88">
        <v>0</v>
      </c>
      <c r="Q15" s="169"/>
    </row>
    <row r="16" spans="8:17" ht="11.25">
      <c r="H16" s="168"/>
      <c r="Q16" s="168"/>
    </row>
    <row r="17" spans="1:17" ht="11.25">
      <c r="A17" s="89" t="s">
        <v>219</v>
      </c>
      <c r="B17" s="90">
        <f aca="true" t="shared" si="6" ref="B17:G17">B5+B9</f>
        <v>8340</v>
      </c>
      <c r="C17" s="90">
        <f t="shared" si="6"/>
        <v>8340</v>
      </c>
      <c r="D17" s="90">
        <f t="shared" si="6"/>
        <v>227481</v>
      </c>
      <c r="E17" s="90">
        <f t="shared" si="6"/>
        <v>227481</v>
      </c>
      <c r="F17" s="90">
        <f t="shared" si="6"/>
        <v>186675</v>
      </c>
      <c r="G17" s="90">
        <f t="shared" si="6"/>
        <v>186675</v>
      </c>
      <c r="H17" s="169">
        <f>G17/F17</f>
        <v>1</v>
      </c>
      <c r="I17" s="95" t="s">
        <v>61</v>
      </c>
      <c r="J17" s="89"/>
      <c r="K17" s="90">
        <f aca="true" t="shared" si="7" ref="K17:P17">K13+K15</f>
        <v>8340</v>
      </c>
      <c r="L17" s="90">
        <f t="shared" si="7"/>
        <v>8340</v>
      </c>
      <c r="M17" s="90">
        <f t="shared" si="7"/>
        <v>227481</v>
      </c>
      <c r="N17" s="165">
        <f t="shared" si="7"/>
        <v>227481</v>
      </c>
      <c r="O17" s="165">
        <f t="shared" si="7"/>
        <v>186675</v>
      </c>
      <c r="P17" s="90">
        <f t="shared" si="7"/>
        <v>8122</v>
      </c>
      <c r="Q17" s="169">
        <f t="shared" si="0"/>
        <v>0.04350877192982456</v>
      </c>
    </row>
  </sheetData>
  <mergeCells count="1">
    <mergeCell ref="I1:J1"/>
  </mergeCells>
  <printOptions/>
  <pageMargins left="0.49" right="0.25" top="1" bottom="1" header="0.5" footer="0.5"/>
  <pageSetup horizontalDpi="300" verticalDpi="300" orientation="landscape" paperSize="9" scale="86" r:id="rId1"/>
  <headerFooter alignWithMargins="0">
    <oddHeader>&amp;C&amp;"Arial,Félkövér"&amp;12 901215 Településtisztasági szolgáltatás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B37">
      <selection activeCell="P24" sqref="P24"/>
    </sheetView>
  </sheetViews>
  <sheetFormatPr defaultColWidth="9.140625" defaultRowHeight="12.75"/>
  <cols>
    <col min="1" max="1" width="19.57421875" style="88" customWidth="1"/>
    <col min="2" max="2" width="7.7109375" style="92" bestFit="1" customWidth="1"/>
    <col min="3" max="3" width="6.28125" style="92" bestFit="1" customWidth="1"/>
    <col min="4" max="6" width="8.00390625" style="92" customWidth="1"/>
    <col min="7" max="8" width="8.00390625" style="88" customWidth="1"/>
    <col min="9" max="9" width="9.140625" style="91" customWidth="1"/>
    <col min="10" max="10" width="10.140625" style="88" customWidth="1"/>
    <col min="11" max="11" width="7.7109375" style="92" bestFit="1" customWidth="1"/>
    <col min="12" max="12" width="6.28125" style="88" bestFit="1" customWidth="1"/>
    <col min="13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86" t="s">
        <v>645</v>
      </c>
    </row>
    <row r="2" spans="1:17" ht="11.25">
      <c r="A2" s="88" t="s">
        <v>209</v>
      </c>
      <c r="B2" s="92">
        <v>7386</v>
      </c>
      <c r="C2" s="92">
        <v>7387</v>
      </c>
      <c r="D2" s="92">
        <v>7387</v>
      </c>
      <c r="E2" s="92">
        <v>7387</v>
      </c>
      <c r="F2" s="92">
        <v>7387</v>
      </c>
      <c r="G2" s="88">
        <v>7387</v>
      </c>
      <c r="H2" s="168">
        <f>G2/F2</f>
        <v>1</v>
      </c>
      <c r="I2" s="91" t="s">
        <v>78</v>
      </c>
      <c r="K2" s="92">
        <v>3299</v>
      </c>
      <c r="L2" s="92">
        <v>3299</v>
      </c>
      <c r="M2" s="92">
        <v>3149</v>
      </c>
      <c r="N2" s="92">
        <v>3149</v>
      </c>
      <c r="O2" s="92">
        <v>3346</v>
      </c>
      <c r="P2" s="88">
        <v>3346</v>
      </c>
      <c r="Q2" s="168">
        <f>P2/O2</f>
        <v>1</v>
      </c>
    </row>
    <row r="3" spans="1:17" ht="11.25">
      <c r="A3" s="99" t="s">
        <v>214</v>
      </c>
      <c r="B3" s="94">
        <f aca="true" t="shared" si="0" ref="B3:G3">SUM(B2)</f>
        <v>7386</v>
      </c>
      <c r="C3" s="94">
        <f t="shared" si="0"/>
        <v>7387</v>
      </c>
      <c r="D3" s="94">
        <f t="shared" si="0"/>
        <v>7387</v>
      </c>
      <c r="E3" s="94">
        <f t="shared" si="0"/>
        <v>7387</v>
      </c>
      <c r="F3" s="94">
        <f t="shared" si="0"/>
        <v>7387</v>
      </c>
      <c r="G3" s="94">
        <f t="shared" si="0"/>
        <v>7387</v>
      </c>
      <c r="H3" s="170">
        <f>G3/F3</f>
        <v>1</v>
      </c>
      <c r="I3" s="91" t="s">
        <v>125</v>
      </c>
      <c r="K3" s="92">
        <v>465</v>
      </c>
      <c r="L3" s="92">
        <v>465</v>
      </c>
      <c r="M3" s="92">
        <v>465</v>
      </c>
      <c r="N3" s="92">
        <v>465</v>
      </c>
      <c r="O3" s="92">
        <v>465</v>
      </c>
      <c r="P3" s="88">
        <v>465</v>
      </c>
      <c r="Q3" s="168">
        <f aca="true" t="shared" si="1" ref="Q3:Q25">P3/O3</f>
        <v>1</v>
      </c>
    </row>
    <row r="4" spans="8:17" ht="11.25">
      <c r="H4" s="168"/>
      <c r="I4" s="91" t="s">
        <v>80</v>
      </c>
      <c r="K4" s="92">
        <v>636</v>
      </c>
      <c r="L4" s="92">
        <v>636</v>
      </c>
      <c r="M4" s="92">
        <v>586</v>
      </c>
      <c r="N4" s="92">
        <v>586</v>
      </c>
      <c r="O4" s="92">
        <v>88</v>
      </c>
      <c r="P4" s="88">
        <v>28</v>
      </c>
      <c r="Q4" s="168">
        <f t="shared" si="1"/>
        <v>0.3181818181818182</v>
      </c>
    </row>
    <row r="5" spans="1:17" ht="11.25">
      <c r="A5" s="89" t="s">
        <v>215</v>
      </c>
      <c r="B5" s="90">
        <f aca="true" t="shared" si="2" ref="B5:G5">B3</f>
        <v>7386</v>
      </c>
      <c r="C5" s="90">
        <f t="shared" si="2"/>
        <v>7387</v>
      </c>
      <c r="D5" s="90">
        <f t="shared" si="2"/>
        <v>7387</v>
      </c>
      <c r="E5" s="90">
        <f t="shared" si="2"/>
        <v>7387</v>
      </c>
      <c r="F5" s="90">
        <f t="shared" si="2"/>
        <v>7387</v>
      </c>
      <c r="G5" s="90">
        <f t="shared" si="2"/>
        <v>7387</v>
      </c>
      <c r="H5" s="169">
        <f>G5/F5</f>
        <v>1</v>
      </c>
      <c r="I5" s="91" t="s">
        <v>126</v>
      </c>
      <c r="L5" s="92"/>
      <c r="M5" s="92"/>
      <c r="N5" s="92"/>
      <c r="O5" s="92"/>
      <c r="Q5" s="168"/>
    </row>
    <row r="6" spans="8:17" ht="11.25">
      <c r="H6" s="168"/>
      <c r="I6" s="91" t="s">
        <v>82</v>
      </c>
      <c r="L6" s="92"/>
      <c r="M6" s="92">
        <v>50</v>
      </c>
      <c r="N6" s="92">
        <v>50</v>
      </c>
      <c r="O6" s="92">
        <v>50</v>
      </c>
      <c r="P6" s="88">
        <v>45</v>
      </c>
      <c r="Q6" s="168">
        <f t="shared" si="1"/>
        <v>0.9</v>
      </c>
    </row>
    <row r="7" spans="1:17" ht="11.25">
      <c r="A7" s="88" t="s">
        <v>167</v>
      </c>
      <c r="H7" s="168"/>
      <c r="I7" s="91" t="s">
        <v>164</v>
      </c>
      <c r="L7" s="92"/>
      <c r="M7" s="92"/>
      <c r="N7" s="92"/>
      <c r="O7" s="92"/>
      <c r="Q7" s="168"/>
    </row>
    <row r="8" spans="1:17" ht="11.25">
      <c r="A8" s="88" t="s">
        <v>168</v>
      </c>
      <c r="B8" s="92">
        <v>1000</v>
      </c>
      <c r="C8" s="92">
        <v>1000</v>
      </c>
      <c r="D8" s="92">
        <v>1000</v>
      </c>
      <c r="E8" s="92">
        <v>1000</v>
      </c>
      <c r="F8" s="92">
        <v>1381</v>
      </c>
      <c r="G8" s="88">
        <v>1381</v>
      </c>
      <c r="H8" s="168">
        <f>G8/F8</f>
        <v>1</v>
      </c>
      <c r="I8" s="91" t="s">
        <v>240</v>
      </c>
      <c r="K8" s="92">
        <v>182</v>
      </c>
      <c r="L8" s="92">
        <v>182</v>
      </c>
      <c r="M8" s="92">
        <v>182</v>
      </c>
      <c r="N8" s="92">
        <v>182</v>
      </c>
      <c r="O8" s="92">
        <v>182</v>
      </c>
      <c r="P8" s="88">
        <v>182</v>
      </c>
      <c r="Q8" s="168">
        <f t="shared" si="1"/>
        <v>1</v>
      </c>
    </row>
    <row r="9" spans="1:17" ht="11.25">
      <c r="A9" s="88" t="s">
        <v>109</v>
      </c>
      <c r="B9" s="92">
        <v>100</v>
      </c>
      <c r="C9" s="92">
        <v>100</v>
      </c>
      <c r="D9" s="92">
        <v>300</v>
      </c>
      <c r="E9" s="92">
        <v>300</v>
      </c>
      <c r="F9" s="92">
        <v>813</v>
      </c>
      <c r="G9" s="88">
        <v>813</v>
      </c>
      <c r="H9" s="168">
        <f>G9/F9</f>
        <v>1</v>
      </c>
      <c r="I9" s="91" t="s">
        <v>85</v>
      </c>
      <c r="K9" s="92">
        <v>50</v>
      </c>
      <c r="L9" s="92">
        <v>50</v>
      </c>
      <c r="M9" s="92">
        <v>50</v>
      </c>
      <c r="N9" s="92">
        <v>50</v>
      </c>
      <c r="O9" s="92">
        <v>51</v>
      </c>
      <c r="P9" s="88">
        <v>51</v>
      </c>
      <c r="Q9" s="168">
        <f t="shared" si="1"/>
        <v>1</v>
      </c>
    </row>
    <row r="10" spans="1:17" ht="11.25">
      <c r="A10" s="88" t="s">
        <v>102</v>
      </c>
      <c r="F10" s="92">
        <v>147</v>
      </c>
      <c r="G10" s="88">
        <v>147</v>
      </c>
      <c r="H10" s="168">
        <f>G10/F10</f>
        <v>1</v>
      </c>
      <c r="I10" s="91" t="s">
        <v>86</v>
      </c>
      <c r="K10" s="92">
        <v>216</v>
      </c>
      <c r="L10" s="92">
        <v>216</v>
      </c>
      <c r="M10" s="92">
        <v>216</v>
      </c>
      <c r="N10" s="92">
        <v>216</v>
      </c>
      <c r="O10" s="92">
        <v>222</v>
      </c>
      <c r="P10" s="88">
        <v>222</v>
      </c>
      <c r="Q10" s="168">
        <f t="shared" si="1"/>
        <v>1</v>
      </c>
    </row>
    <row r="11" spans="1:17" ht="11.25">
      <c r="A11" s="89" t="s">
        <v>130</v>
      </c>
      <c r="B11" s="90">
        <f aca="true" t="shared" si="3" ref="B11:G11">SUM(B7:B10)</f>
        <v>1100</v>
      </c>
      <c r="C11" s="90">
        <f t="shared" si="3"/>
        <v>1100</v>
      </c>
      <c r="D11" s="90">
        <f t="shared" si="3"/>
        <v>1300</v>
      </c>
      <c r="E11" s="90">
        <f t="shared" si="3"/>
        <v>1300</v>
      </c>
      <c r="F11" s="90">
        <f t="shared" si="3"/>
        <v>2341</v>
      </c>
      <c r="G11" s="90">
        <f t="shared" si="3"/>
        <v>2341</v>
      </c>
      <c r="H11" s="168">
        <f>G11/F11</f>
        <v>1</v>
      </c>
      <c r="I11" s="91" t="s">
        <v>13</v>
      </c>
      <c r="L11" s="92"/>
      <c r="M11" s="92"/>
      <c r="N11" s="92"/>
      <c r="O11" s="92">
        <v>4</v>
      </c>
      <c r="P11" s="88">
        <v>4</v>
      </c>
      <c r="Q11" s="168">
        <f t="shared" si="1"/>
        <v>1</v>
      </c>
    </row>
    <row r="12" spans="8:17" ht="11.25">
      <c r="H12" s="168"/>
      <c r="I12" s="91" t="s">
        <v>132</v>
      </c>
      <c r="K12" s="92">
        <v>1706</v>
      </c>
      <c r="L12" s="92">
        <v>1706</v>
      </c>
      <c r="M12" s="92">
        <v>1706</v>
      </c>
      <c r="N12" s="92">
        <v>1706</v>
      </c>
      <c r="O12" s="92">
        <v>1996</v>
      </c>
      <c r="P12" s="88">
        <v>1996</v>
      </c>
      <c r="Q12" s="168">
        <f t="shared" si="1"/>
        <v>1</v>
      </c>
    </row>
    <row r="13" spans="1:17" ht="11.25">
      <c r="A13" s="88" t="s">
        <v>520</v>
      </c>
      <c r="D13" s="92">
        <v>155</v>
      </c>
      <c r="E13" s="92">
        <v>155</v>
      </c>
      <c r="F13" s="92">
        <v>155</v>
      </c>
      <c r="G13" s="88">
        <v>155</v>
      </c>
      <c r="H13" s="168">
        <f>G13/F13</f>
        <v>1</v>
      </c>
      <c r="I13" s="91" t="s">
        <v>614</v>
      </c>
      <c r="L13" s="92"/>
      <c r="M13" s="92">
        <v>150</v>
      </c>
      <c r="N13" s="92">
        <v>150</v>
      </c>
      <c r="O13" s="92">
        <v>150</v>
      </c>
      <c r="P13" s="88">
        <v>109</v>
      </c>
      <c r="Q13" s="168">
        <f t="shared" si="1"/>
        <v>0.7266666666666667</v>
      </c>
    </row>
    <row r="14" spans="1:17" ht="11.25">
      <c r="A14" s="88" t="s">
        <v>542</v>
      </c>
      <c r="F14" s="92">
        <v>329</v>
      </c>
      <c r="G14" s="88">
        <v>329</v>
      </c>
      <c r="H14" s="168">
        <f>G14/F14</f>
        <v>1</v>
      </c>
      <c r="I14" s="93" t="s">
        <v>525</v>
      </c>
      <c r="J14" s="99"/>
      <c r="K14" s="94">
        <f aca="true" t="shared" si="4" ref="K14:P14">SUM(K2:K13)</f>
        <v>6554</v>
      </c>
      <c r="L14" s="94">
        <f t="shared" si="4"/>
        <v>6554</v>
      </c>
      <c r="M14" s="94">
        <f t="shared" si="4"/>
        <v>6554</v>
      </c>
      <c r="N14" s="94">
        <f t="shared" si="4"/>
        <v>6554</v>
      </c>
      <c r="O14" s="94">
        <f t="shared" si="4"/>
        <v>6554</v>
      </c>
      <c r="P14" s="94">
        <f t="shared" si="4"/>
        <v>6448</v>
      </c>
      <c r="Q14" s="170">
        <f t="shared" si="1"/>
        <v>0.9838266707354287</v>
      </c>
    </row>
    <row r="15" spans="1:17" ht="11.25">
      <c r="A15" s="89" t="s">
        <v>231</v>
      </c>
      <c r="B15" s="90">
        <f aca="true" t="shared" si="5" ref="B15:G15">SUM(B13:B14)</f>
        <v>0</v>
      </c>
      <c r="C15" s="90">
        <f t="shared" si="5"/>
        <v>0</v>
      </c>
      <c r="D15" s="90">
        <f t="shared" si="5"/>
        <v>155</v>
      </c>
      <c r="E15" s="90">
        <f t="shared" si="5"/>
        <v>155</v>
      </c>
      <c r="F15" s="90">
        <f t="shared" si="5"/>
        <v>484</v>
      </c>
      <c r="G15" s="90">
        <f t="shared" si="5"/>
        <v>484</v>
      </c>
      <c r="H15" s="169">
        <f>G15/F15</f>
        <v>1</v>
      </c>
      <c r="Q15" s="168"/>
    </row>
    <row r="16" spans="8:17" ht="11.25">
      <c r="H16" s="168"/>
      <c r="I16" s="91" t="s">
        <v>87</v>
      </c>
      <c r="K16" s="92">
        <v>500</v>
      </c>
      <c r="L16" s="88">
        <v>500</v>
      </c>
      <c r="M16" s="88">
        <v>500</v>
      </c>
      <c r="N16" s="88">
        <v>500</v>
      </c>
      <c r="O16" s="88">
        <v>500</v>
      </c>
      <c r="P16" s="88">
        <v>300</v>
      </c>
      <c r="Q16" s="168">
        <f t="shared" si="1"/>
        <v>0.6</v>
      </c>
    </row>
    <row r="17" spans="1:17" ht="11.25">
      <c r="A17" s="89" t="s">
        <v>74</v>
      </c>
      <c r="B17" s="90"/>
      <c r="C17" s="90"/>
      <c r="D17" s="90"/>
      <c r="E17" s="90"/>
      <c r="F17" s="90"/>
      <c r="H17" s="168"/>
      <c r="I17" s="93" t="s">
        <v>88</v>
      </c>
      <c r="J17" s="99"/>
      <c r="K17" s="94">
        <f aca="true" t="shared" si="6" ref="K17:P17">SUM(K16)</f>
        <v>500</v>
      </c>
      <c r="L17" s="94">
        <f t="shared" si="6"/>
        <v>500</v>
      </c>
      <c r="M17" s="94">
        <f t="shared" si="6"/>
        <v>500</v>
      </c>
      <c r="N17" s="94">
        <f t="shared" si="6"/>
        <v>500</v>
      </c>
      <c r="O17" s="94">
        <f t="shared" si="6"/>
        <v>500</v>
      </c>
      <c r="P17" s="94">
        <f t="shared" si="6"/>
        <v>300</v>
      </c>
      <c r="Q17" s="170">
        <f t="shared" si="1"/>
        <v>0.6</v>
      </c>
    </row>
    <row r="18" spans="8:17" ht="11.25">
      <c r="H18" s="168"/>
      <c r="Q18" s="168"/>
    </row>
    <row r="19" spans="1:17" ht="11.25">
      <c r="A19" s="89" t="s">
        <v>220</v>
      </c>
      <c r="B19" s="90">
        <f aca="true" t="shared" si="7" ref="B19:G19">K66-B5-B11-B15-B17</f>
        <v>8338</v>
      </c>
      <c r="C19" s="90">
        <f t="shared" si="7"/>
        <v>8337</v>
      </c>
      <c r="D19" s="90">
        <f t="shared" si="7"/>
        <v>7982</v>
      </c>
      <c r="E19" s="90">
        <f t="shared" si="7"/>
        <v>7982</v>
      </c>
      <c r="F19" s="90">
        <f t="shared" si="7"/>
        <v>6612</v>
      </c>
      <c r="G19" s="90">
        <f t="shared" si="7"/>
        <v>4649</v>
      </c>
      <c r="H19" s="169">
        <f>G19/F19</f>
        <v>0.7031155474894132</v>
      </c>
      <c r="I19" s="95" t="s">
        <v>507</v>
      </c>
      <c r="J19" s="89"/>
      <c r="K19" s="90">
        <f aca="true" t="shared" si="8" ref="K19:P19">K14+K17</f>
        <v>7054</v>
      </c>
      <c r="L19" s="90">
        <f t="shared" si="8"/>
        <v>7054</v>
      </c>
      <c r="M19" s="90">
        <f t="shared" si="8"/>
        <v>7054</v>
      </c>
      <c r="N19" s="90">
        <f t="shared" si="8"/>
        <v>7054</v>
      </c>
      <c r="O19" s="90">
        <f t="shared" si="8"/>
        <v>7054</v>
      </c>
      <c r="P19" s="90">
        <f t="shared" si="8"/>
        <v>6748</v>
      </c>
      <c r="Q19" s="169">
        <f t="shared" si="1"/>
        <v>0.9566203572441168</v>
      </c>
    </row>
    <row r="20" ht="11.25">
      <c r="Q20" s="168"/>
    </row>
    <row r="21" spans="9:17" ht="11.25">
      <c r="I21" s="91" t="s">
        <v>23</v>
      </c>
      <c r="K21" s="92">
        <v>1969</v>
      </c>
      <c r="L21" s="92">
        <v>1969</v>
      </c>
      <c r="M21" s="92">
        <v>1969</v>
      </c>
      <c r="N21" s="92">
        <v>1969</v>
      </c>
      <c r="O21" s="92">
        <v>1969</v>
      </c>
      <c r="P21" s="88">
        <v>1853</v>
      </c>
      <c r="Q21" s="168">
        <f t="shared" si="1"/>
        <v>0.9410868461147791</v>
      </c>
    </row>
    <row r="22" spans="9:17" ht="11.25">
      <c r="I22" s="91" t="s">
        <v>89</v>
      </c>
      <c r="K22" s="92">
        <v>189</v>
      </c>
      <c r="L22" s="92">
        <v>189</v>
      </c>
      <c r="M22" s="92">
        <v>189</v>
      </c>
      <c r="N22" s="92">
        <v>189</v>
      </c>
      <c r="O22" s="92">
        <v>189</v>
      </c>
      <c r="P22" s="88">
        <v>187</v>
      </c>
      <c r="Q22" s="168">
        <f t="shared" si="1"/>
        <v>0.9894179894179894</v>
      </c>
    </row>
    <row r="23" spans="9:17" ht="11.25">
      <c r="I23" s="91" t="s">
        <v>25</v>
      </c>
      <c r="K23" s="92">
        <v>77</v>
      </c>
      <c r="L23" s="92">
        <v>77</v>
      </c>
      <c r="M23" s="92">
        <v>77</v>
      </c>
      <c r="N23" s="92">
        <v>77</v>
      </c>
      <c r="O23" s="92">
        <v>97</v>
      </c>
      <c r="P23" s="88">
        <v>94</v>
      </c>
      <c r="Q23" s="168">
        <f t="shared" si="1"/>
        <v>0.9690721649484536</v>
      </c>
    </row>
    <row r="24" spans="9:17" ht="11.25">
      <c r="I24" s="91" t="s">
        <v>26</v>
      </c>
      <c r="K24" s="92">
        <v>100</v>
      </c>
      <c r="L24" s="92">
        <v>100</v>
      </c>
      <c r="M24" s="92">
        <v>100</v>
      </c>
      <c r="N24" s="92">
        <v>100</v>
      </c>
      <c r="O24" s="92">
        <v>77</v>
      </c>
      <c r="P24" s="88">
        <v>43</v>
      </c>
      <c r="Q24" s="168">
        <f t="shared" si="1"/>
        <v>0.5584415584415584</v>
      </c>
    </row>
    <row r="25" spans="9:17" ht="11.25">
      <c r="I25" s="91" t="s">
        <v>27</v>
      </c>
      <c r="O25" s="88">
        <v>3</v>
      </c>
      <c r="P25" s="88">
        <v>3</v>
      </c>
      <c r="Q25" s="88">
        <f t="shared" si="1"/>
        <v>1</v>
      </c>
    </row>
    <row r="26" spans="9:17" ht="11.25">
      <c r="I26" s="95" t="s">
        <v>28</v>
      </c>
      <c r="J26" s="89"/>
      <c r="K26" s="90">
        <f>SUM(K21:K24)</f>
        <v>2335</v>
      </c>
      <c r="L26" s="90">
        <f>SUM(L21:L24)</f>
        <v>2335</v>
      </c>
      <c r="M26" s="90">
        <f>SUM(M21:M24)</f>
        <v>2335</v>
      </c>
      <c r="N26" s="90">
        <f>SUM(N21:N24)</f>
        <v>2335</v>
      </c>
      <c r="O26" s="90">
        <f>SUM(O21:O25)</f>
        <v>2335</v>
      </c>
      <c r="P26" s="90">
        <f>SUM(P21:P25)</f>
        <v>2180</v>
      </c>
      <c r="Q26" s="169">
        <f>P26/O26</f>
        <v>0.9336188436830836</v>
      </c>
    </row>
    <row r="27" ht="11.25">
      <c r="Q27" s="168"/>
    </row>
    <row r="28" spans="9:17" ht="11.25">
      <c r="I28" s="91" t="s">
        <v>140</v>
      </c>
      <c r="L28" s="92"/>
      <c r="M28" s="92"/>
      <c r="N28" s="92"/>
      <c r="O28" s="92"/>
      <c r="Q28" s="168"/>
    </row>
    <row r="29" spans="9:17" ht="11.25">
      <c r="I29" s="91" t="s">
        <v>30</v>
      </c>
      <c r="K29" s="92">
        <v>120</v>
      </c>
      <c r="L29" s="92">
        <v>120</v>
      </c>
      <c r="M29" s="92">
        <v>70</v>
      </c>
      <c r="N29" s="92">
        <v>70</v>
      </c>
      <c r="O29" s="92">
        <v>110</v>
      </c>
      <c r="P29" s="88">
        <v>110</v>
      </c>
      <c r="Q29" s="168">
        <f aca="true" t="shared" si="9" ref="Q29:Q37">P29/O29</f>
        <v>1</v>
      </c>
    </row>
    <row r="30" spans="9:17" ht="11.25">
      <c r="I30" s="91" t="s">
        <v>31</v>
      </c>
      <c r="L30" s="92"/>
      <c r="M30" s="92">
        <v>30</v>
      </c>
      <c r="N30" s="92">
        <v>30</v>
      </c>
      <c r="O30" s="92">
        <v>30</v>
      </c>
      <c r="P30" s="88">
        <v>30</v>
      </c>
      <c r="Q30" s="168">
        <f t="shared" si="9"/>
        <v>1</v>
      </c>
    </row>
    <row r="31" spans="9:17" ht="11.25">
      <c r="I31" s="91" t="s">
        <v>32</v>
      </c>
      <c r="L31" s="92"/>
      <c r="M31" s="92">
        <v>20</v>
      </c>
      <c r="N31" s="92">
        <v>20</v>
      </c>
      <c r="O31" s="92">
        <v>20</v>
      </c>
      <c r="P31" s="88">
        <v>17</v>
      </c>
      <c r="Q31" s="168">
        <f t="shared" si="9"/>
        <v>0.85</v>
      </c>
    </row>
    <row r="32" spans="9:17" ht="11.25">
      <c r="I32" s="91" t="s">
        <v>165</v>
      </c>
      <c r="K32" s="92">
        <v>14</v>
      </c>
      <c r="L32" s="92">
        <v>14</v>
      </c>
      <c r="M32" s="92">
        <v>14</v>
      </c>
      <c r="N32" s="92">
        <v>14</v>
      </c>
      <c r="O32" s="92">
        <v>14</v>
      </c>
      <c r="P32" s="88">
        <v>3</v>
      </c>
      <c r="Q32" s="168">
        <f t="shared" si="9"/>
        <v>0.21428571428571427</v>
      </c>
    </row>
    <row r="33" spans="9:17" ht="11.25">
      <c r="I33" s="91" t="s">
        <v>129</v>
      </c>
      <c r="K33" s="92">
        <v>150</v>
      </c>
      <c r="L33" s="92">
        <v>150</v>
      </c>
      <c r="M33" s="92">
        <v>150</v>
      </c>
      <c r="N33" s="92">
        <v>150</v>
      </c>
      <c r="O33" s="92">
        <v>110</v>
      </c>
      <c r="P33" s="88">
        <v>100</v>
      </c>
      <c r="Q33" s="168">
        <f t="shared" si="9"/>
        <v>0.9090909090909091</v>
      </c>
    </row>
    <row r="34" spans="9:17" ht="11.25">
      <c r="I34" s="91" t="s">
        <v>35</v>
      </c>
      <c r="K34" s="92">
        <v>255</v>
      </c>
      <c r="L34" s="92">
        <v>255</v>
      </c>
      <c r="M34" s="92">
        <v>255</v>
      </c>
      <c r="N34" s="92">
        <v>255</v>
      </c>
      <c r="O34" s="92">
        <v>173</v>
      </c>
      <c r="P34" s="88">
        <v>121</v>
      </c>
      <c r="Q34" s="168">
        <f t="shared" si="9"/>
        <v>0.6994219653179191</v>
      </c>
    </row>
    <row r="35" spans="9:17" ht="11.25">
      <c r="I35" s="91" t="s">
        <v>90</v>
      </c>
      <c r="K35" s="92">
        <v>60</v>
      </c>
      <c r="L35" s="92">
        <v>60</v>
      </c>
      <c r="M35" s="92">
        <v>60</v>
      </c>
      <c r="N35" s="92">
        <v>60</v>
      </c>
      <c r="O35" s="92">
        <v>60</v>
      </c>
      <c r="P35" s="88">
        <v>60</v>
      </c>
      <c r="Q35" s="168">
        <f t="shared" si="9"/>
        <v>1</v>
      </c>
    </row>
    <row r="36" spans="9:17" ht="11.25">
      <c r="I36" s="91" t="s">
        <v>36</v>
      </c>
      <c r="K36" s="92">
        <v>35</v>
      </c>
      <c r="L36" s="92">
        <v>35</v>
      </c>
      <c r="M36" s="92">
        <v>35</v>
      </c>
      <c r="N36" s="92">
        <v>35</v>
      </c>
      <c r="O36" s="92">
        <v>117</v>
      </c>
      <c r="P36" s="88">
        <v>117</v>
      </c>
      <c r="Q36" s="168">
        <f t="shared" si="9"/>
        <v>1</v>
      </c>
    </row>
    <row r="37" spans="9:17" ht="11.25">
      <c r="I37" s="93" t="s">
        <v>504</v>
      </c>
      <c r="K37" s="94">
        <f aca="true" t="shared" si="10" ref="K37:P37">SUM(K28:K36)</f>
        <v>634</v>
      </c>
      <c r="L37" s="94">
        <f t="shared" si="10"/>
        <v>634</v>
      </c>
      <c r="M37" s="94">
        <f t="shared" si="10"/>
        <v>634</v>
      </c>
      <c r="N37" s="94">
        <f t="shared" si="10"/>
        <v>634</v>
      </c>
      <c r="O37" s="94">
        <f t="shared" si="10"/>
        <v>634</v>
      </c>
      <c r="P37" s="94">
        <f t="shared" si="10"/>
        <v>558</v>
      </c>
      <c r="Q37" s="170">
        <f t="shared" si="9"/>
        <v>0.8801261829652997</v>
      </c>
    </row>
    <row r="38" ht="11.25">
      <c r="Q38" s="168"/>
    </row>
    <row r="39" spans="9:17" ht="11.25">
      <c r="I39" s="91" t="s">
        <v>37</v>
      </c>
      <c r="K39" s="92">
        <v>400</v>
      </c>
      <c r="L39" s="92">
        <v>400</v>
      </c>
      <c r="M39" s="92">
        <v>400</v>
      </c>
      <c r="N39" s="92">
        <v>400</v>
      </c>
      <c r="O39" s="92">
        <v>400</v>
      </c>
      <c r="P39" s="88">
        <v>231</v>
      </c>
      <c r="Q39" s="168">
        <f aca="true" t="shared" si="11" ref="Q39:Q50">P39/O39</f>
        <v>0.5775</v>
      </c>
    </row>
    <row r="40" spans="9:17" ht="11.25">
      <c r="I40" s="91" t="s">
        <v>166</v>
      </c>
      <c r="L40" s="92"/>
      <c r="M40" s="92"/>
      <c r="N40" s="92"/>
      <c r="O40" s="92"/>
      <c r="Q40" s="168"/>
    </row>
    <row r="41" spans="9:17" ht="11.25">
      <c r="I41" s="91" t="s">
        <v>39</v>
      </c>
      <c r="L41" s="92"/>
      <c r="M41" s="92"/>
      <c r="N41" s="92"/>
      <c r="O41" s="92"/>
      <c r="Q41" s="168"/>
    </row>
    <row r="42" spans="9:17" ht="11.25">
      <c r="I42" s="91" t="s">
        <v>40</v>
      </c>
      <c r="L42" s="92"/>
      <c r="M42" s="92"/>
      <c r="N42" s="92"/>
      <c r="O42" s="92"/>
      <c r="Q42" s="168"/>
    </row>
    <row r="43" spans="9:17" ht="11.25">
      <c r="I43" s="91" t="s">
        <v>41</v>
      </c>
      <c r="K43" s="92">
        <v>20</v>
      </c>
      <c r="L43" s="92">
        <v>20</v>
      </c>
      <c r="M43" s="92">
        <v>20</v>
      </c>
      <c r="N43" s="92">
        <v>20</v>
      </c>
      <c r="O43" s="92"/>
      <c r="Q43" s="168"/>
    </row>
    <row r="44" spans="9:17" ht="11.25">
      <c r="I44" s="91" t="s">
        <v>42</v>
      </c>
      <c r="K44" s="92">
        <v>726</v>
      </c>
      <c r="L44" s="92">
        <v>726</v>
      </c>
      <c r="M44" s="92">
        <v>726</v>
      </c>
      <c r="N44" s="92">
        <v>726</v>
      </c>
      <c r="O44" s="92">
        <v>726</v>
      </c>
      <c r="P44" s="88">
        <v>679</v>
      </c>
      <c r="Q44" s="168">
        <f t="shared" si="11"/>
        <v>0.9352617079889807</v>
      </c>
    </row>
    <row r="45" spans="9:17" ht="11.25">
      <c r="I45" s="91" t="s">
        <v>43</v>
      </c>
      <c r="K45" s="92">
        <v>519</v>
      </c>
      <c r="L45" s="92">
        <v>519</v>
      </c>
      <c r="M45" s="92">
        <v>519</v>
      </c>
      <c r="N45" s="92">
        <v>519</v>
      </c>
      <c r="O45" s="92">
        <v>599</v>
      </c>
      <c r="P45" s="88">
        <v>597</v>
      </c>
      <c r="Q45" s="168">
        <f t="shared" si="11"/>
        <v>0.996661101836394</v>
      </c>
    </row>
    <row r="46" spans="9:17" ht="11.25">
      <c r="I46" s="91" t="s">
        <v>44</v>
      </c>
      <c r="K46" s="92">
        <v>100</v>
      </c>
      <c r="L46" s="92">
        <v>100</v>
      </c>
      <c r="M46" s="92">
        <v>100</v>
      </c>
      <c r="N46" s="92">
        <v>100</v>
      </c>
      <c r="O46" s="92">
        <v>120</v>
      </c>
      <c r="P46" s="88">
        <v>111</v>
      </c>
      <c r="Q46" s="168">
        <f t="shared" si="11"/>
        <v>0.925</v>
      </c>
    </row>
    <row r="47" spans="9:17" ht="11.25">
      <c r="I47" s="91" t="s">
        <v>45</v>
      </c>
      <c r="K47" s="92">
        <v>550</v>
      </c>
      <c r="L47" s="92">
        <v>550</v>
      </c>
      <c r="M47" s="92">
        <v>550</v>
      </c>
      <c r="N47" s="92">
        <v>550</v>
      </c>
      <c r="O47" s="92">
        <v>470</v>
      </c>
      <c r="P47" s="88">
        <v>117</v>
      </c>
      <c r="Q47" s="168">
        <f t="shared" si="11"/>
        <v>0.24893617021276596</v>
      </c>
    </row>
    <row r="48" spans="9:17" ht="11.25">
      <c r="I48" s="91" t="s">
        <v>46</v>
      </c>
      <c r="K48" s="92">
        <v>3430</v>
      </c>
      <c r="L48" s="92">
        <v>3430</v>
      </c>
      <c r="M48" s="92">
        <v>3430</v>
      </c>
      <c r="N48" s="92">
        <v>3430</v>
      </c>
      <c r="O48" s="92">
        <v>3430</v>
      </c>
      <c r="P48" s="88">
        <v>2593</v>
      </c>
      <c r="Q48" s="168">
        <f t="shared" si="11"/>
        <v>0.7559766763848397</v>
      </c>
    </row>
    <row r="49" spans="9:17" ht="11.25">
      <c r="I49" s="91" t="s">
        <v>47</v>
      </c>
      <c r="L49" s="92"/>
      <c r="M49" s="92"/>
      <c r="N49" s="92"/>
      <c r="O49" s="92"/>
      <c r="Q49" s="168"/>
    </row>
    <row r="50" spans="9:17" ht="11.25">
      <c r="I50" s="93" t="s">
        <v>505</v>
      </c>
      <c r="K50" s="94">
        <f aca="true" t="shared" si="12" ref="K50:P50">SUM(K39:K49)</f>
        <v>5745</v>
      </c>
      <c r="L50" s="94">
        <f t="shared" si="12"/>
        <v>5745</v>
      </c>
      <c r="M50" s="94">
        <f t="shared" si="12"/>
        <v>5745</v>
      </c>
      <c r="N50" s="94">
        <f t="shared" si="12"/>
        <v>5745</v>
      </c>
      <c r="O50" s="94">
        <f t="shared" si="12"/>
        <v>5745</v>
      </c>
      <c r="P50" s="94">
        <f t="shared" si="12"/>
        <v>4328</v>
      </c>
      <c r="Q50" s="170">
        <f t="shared" si="11"/>
        <v>0.7533507397737162</v>
      </c>
    </row>
    <row r="51" ht="11.25">
      <c r="Q51" s="168"/>
    </row>
    <row r="52" spans="9:17" ht="11.25">
      <c r="I52" s="91" t="s">
        <v>75</v>
      </c>
      <c r="K52" s="92">
        <v>731</v>
      </c>
      <c r="L52" s="92">
        <v>731</v>
      </c>
      <c r="M52" s="92">
        <v>731</v>
      </c>
      <c r="N52" s="92">
        <v>731</v>
      </c>
      <c r="O52" s="92">
        <v>872</v>
      </c>
      <c r="P52" s="88">
        <v>872</v>
      </c>
      <c r="Q52" s="168">
        <f>P52/O52</f>
        <v>1</v>
      </c>
    </row>
    <row r="53" spans="9:17" ht="11.25">
      <c r="I53" s="91" t="s">
        <v>49</v>
      </c>
      <c r="K53" s="92">
        <v>100</v>
      </c>
      <c r="L53" s="92">
        <v>100</v>
      </c>
      <c r="M53" s="92">
        <v>100</v>
      </c>
      <c r="N53" s="92">
        <v>100</v>
      </c>
      <c r="O53" s="92">
        <v>60</v>
      </c>
      <c r="P53" s="88">
        <v>55</v>
      </c>
      <c r="Q53" s="168">
        <f>P53/O53</f>
        <v>0.9166666666666666</v>
      </c>
    </row>
    <row r="54" spans="9:17" ht="11.25">
      <c r="I54" s="91" t="s">
        <v>50</v>
      </c>
      <c r="K54" s="92">
        <v>120</v>
      </c>
      <c r="L54" s="92">
        <v>120</v>
      </c>
      <c r="M54" s="92">
        <v>120</v>
      </c>
      <c r="N54" s="92">
        <v>120</v>
      </c>
      <c r="O54" s="92">
        <v>73</v>
      </c>
      <c r="P54" s="88">
        <v>73</v>
      </c>
      <c r="Q54" s="168">
        <f>P54/O54</f>
        <v>1</v>
      </c>
    </row>
    <row r="55" spans="9:17" ht="11.25">
      <c r="I55" s="91" t="s">
        <v>138</v>
      </c>
      <c r="K55" s="92">
        <v>100</v>
      </c>
      <c r="L55" s="92">
        <v>100</v>
      </c>
      <c r="M55" s="92">
        <v>100</v>
      </c>
      <c r="N55" s="92">
        <v>100</v>
      </c>
      <c r="O55" s="92">
        <v>15</v>
      </c>
      <c r="P55" s="88">
        <v>11</v>
      </c>
      <c r="Q55" s="168">
        <f>P55/O55</f>
        <v>0.7333333333333333</v>
      </c>
    </row>
    <row r="56" spans="9:17" ht="11.25">
      <c r="I56" s="93" t="s">
        <v>59</v>
      </c>
      <c r="K56" s="94">
        <f aca="true" t="shared" si="13" ref="K56:P56">SUM(K52:K55)</f>
        <v>1051</v>
      </c>
      <c r="L56" s="94">
        <f t="shared" si="13"/>
        <v>1051</v>
      </c>
      <c r="M56" s="94">
        <f t="shared" si="13"/>
        <v>1051</v>
      </c>
      <c r="N56" s="94">
        <f t="shared" si="13"/>
        <v>1051</v>
      </c>
      <c r="O56" s="94">
        <f t="shared" si="13"/>
        <v>1020</v>
      </c>
      <c r="P56" s="94">
        <f t="shared" si="13"/>
        <v>1011</v>
      </c>
      <c r="Q56" s="170">
        <f>P56/O56</f>
        <v>0.9911764705882353</v>
      </c>
    </row>
    <row r="57" spans="9:17" ht="11.25">
      <c r="I57" s="93"/>
      <c r="Q57" s="168"/>
    </row>
    <row r="58" spans="9:17" ht="11.25">
      <c r="I58" s="91" t="s">
        <v>101</v>
      </c>
      <c r="K58" s="92">
        <v>5</v>
      </c>
      <c r="L58" s="92">
        <v>5</v>
      </c>
      <c r="M58" s="92">
        <v>5</v>
      </c>
      <c r="N58" s="92">
        <v>5</v>
      </c>
      <c r="O58" s="92">
        <v>10</v>
      </c>
      <c r="P58" s="88">
        <v>10</v>
      </c>
      <c r="Q58" s="168">
        <f>P58/O58</f>
        <v>1</v>
      </c>
    </row>
    <row r="59" spans="9:17" ht="11.25">
      <c r="I59" s="93" t="s">
        <v>58</v>
      </c>
      <c r="K59" s="94">
        <f aca="true" t="shared" si="14" ref="K59:P59">SUM(K58)</f>
        <v>5</v>
      </c>
      <c r="L59" s="94">
        <f t="shared" si="14"/>
        <v>5</v>
      </c>
      <c r="M59" s="94">
        <f t="shared" si="14"/>
        <v>5</v>
      </c>
      <c r="N59" s="94">
        <f t="shared" si="14"/>
        <v>5</v>
      </c>
      <c r="O59" s="94">
        <f t="shared" si="14"/>
        <v>10</v>
      </c>
      <c r="P59" s="94">
        <f t="shared" si="14"/>
        <v>10</v>
      </c>
      <c r="Q59" s="170">
        <f>P59/O59</f>
        <v>1</v>
      </c>
    </row>
    <row r="60" spans="9:17" ht="11.25">
      <c r="I60" s="116"/>
      <c r="Q60" s="168"/>
    </row>
    <row r="61" spans="9:17" ht="11.25">
      <c r="I61" s="95" t="s">
        <v>506</v>
      </c>
      <c r="K61" s="90">
        <f aca="true" t="shared" si="15" ref="K61:P61">K37+K50+K56+K59</f>
        <v>7435</v>
      </c>
      <c r="L61" s="90">
        <f t="shared" si="15"/>
        <v>7435</v>
      </c>
      <c r="M61" s="90">
        <f t="shared" si="15"/>
        <v>7435</v>
      </c>
      <c r="N61" s="90">
        <f t="shared" si="15"/>
        <v>7435</v>
      </c>
      <c r="O61" s="90">
        <f t="shared" si="15"/>
        <v>7409</v>
      </c>
      <c r="P61" s="90">
        <f t="shared" si="15"/>
        <v>5907</v>
      </c>
      <c r="Q61" s="169">
        <f>P61/O61</f>
        <v>0.7972735861789715</v>
      </c>
    </row>
    <row r="62" ht="11.25">
      <c r="Q62" s="168"/>
    </row>
    <row r="63" spans="9:17" ht="11.25">
      <c r="I63" s="91" t="s">
        <v>584</v>
      </c>
      <c r="K63" s="92">
        <v>0</v>
      </c>
      <c r="O63" s="88">
        <v>26</v>
      </c>
      <c r="P63" s="88">
        <v>26</v>
      </c>
      <c r="Q63" s="168">
        <f>P63/O63</f>
        <v>1</v>
      </c>
    </row>
    <row r="64" spans="9:17" ht="11.25">
      <c r="I64" s="95" t="s">
        <v>510</v>
      </c>
      <c r="K64" s="90">
        <f aca="true" t="shared" si="16" ref="K64:P64">SUM(K63)</f>
        <v>0</v>
      </c>
      <c r="L64" s="90">
        <f t="shared" si="16"/>
        <v>0</v>
      </c>
      <c r="M64" s="90">
        <f t="shared" si="16"/>
        <v>0</v>
      </c>
      <c r="N64" s="90">
        <f t="shared" si="16"/>
        <v>0</v>
      </c>
      <c r="O64" s="90">
        <f t="shared" si="16"/>
        <v>26</v>
      </c>
      <c r="P64" s="90">
        <f t="shared" si="16"/>
        <v>26</v>
      </c>
      <c r="Q64" s="169">
        <f>P64/O64</f>
        <v>1</v>
      </c>
    </row>
    <row r="65" ht="11.25">
      <c r="Q65" s="168"/>
    </row>
    <row r="66" spans="1:17" ht="11.25">
      <c r="A66" s="89" t="s">
        <v>219</v>
      </c>
      <c r="B66" s="90">
        <f aca="true" t="shared" si="17" ref="B66:G66">B5+B11+B15+B17+B19</f>
        <v>16824</v>
      </c>
      <c r="C66" s="90">
        <f t="shared" si="17"/>
        <v>16824</v>
      </c>
      <c r="D66" s="90">
        <f t="shared" si="17"/>
        <v>16824</v>
      </c>
      <c r="E66" s="90">
        <f t="shared" si="17"/>
        <v>16824</v>
      </c>
      <c r="F66" s="90">
        <f t="shared" si="17"/>
        <v>16824</v>
      </c>
      <c r="G66" s="90">
        <f t="shared" si="17"/>
        <v>14861</v>
      </c>
      <c r="H66" s="173">
        <f>G66/F66</f>
        <v>0.8833214455539705</v>
      </c>
      <c r="I66" s="95" t="s">
        <v>61</v>
      </c>
      <c r="J66" s="89"/>
      <c r="K66" s="90">
        <f aca="true" t="shared" si="18" ref="K66:P66">K19+K26+K61+K64</f>
        <v>16824</v>
      </c>
      <c r="L66" s="90">
        <f t="shared" si="18"/>
        <v>16824</v>
      </c>
      <c r="M66" s="90">
        <f t="shared" si="18"/>
        <v>16824</v>
      </c>
      <c r="N66" s="90">
        <f t="shared" si="18"/>
        <v>16824</v>
      </c>
      <c r="O66" s="90">
        <f t="shared" si="18"/>
        <v>16824</v>
      </c>
      <c r="P66" s="90">
        <f t="shared" si="18"/>
        <v>14861</v>
      </c>
      <c r="Q66" s="169">
        <f>P66/O66</f>
        <v>0.8833214455539705</v>
      </c>
    </row>
  </sheetData>
  <mergeCells count="1">
    <mergeCell ref="I1:J1"/>
  </mergeCells>
  <printOptions/>
  <pageMargins left="0.4" right="0.21" top="0.77" bottom="0.59" header="0.32" footer="0.38"/>
  <pageSetup horizontalDpi="300" verticalDpi="300" orientation="landscape" paperSize="9" scale="86" r:id="rId1"/>
  <headerFooter alignWithMargins="0">
    <oddHeader>&amp;C&amp;"Arial,Félkövér"&amp;12 921815 Művelődési házak tevékenysége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B10">
      <selection activeCell="P16" sqref="P16"/>
    </sheetView>
  </sheetViews>
  <sheetFormatPr defaultColWidth="9.140625" defaultRowHeight="12.75"/>
  <cols>
    <col min="1" max="1" width="19.7109375" style="88" customWidth="1"/>
    <col min="2" max="2" width="7.7109375" style="92" bestFit="1" customWidth="1"/>
    <col min="3" max="3" width="6.28125" style="92" bestFit="1" customWidth="1"/>
    <col min="4" max="6" width="8.00390625" style="92" customWidth="1"/>
    <col min="7" max="8" width="8.00390625" style="88" customWidth="1"/>
    <col min="9" max="9" width="9.140625" style="91" customWidth="1"/>
    <col min="10" max="10" width="9.00390625" style="88" customWidth="1"/>
    <col min="11" max="11" width="7.7109375" style="92" bestFit="1" customWidth="1"/>
    <col min="12" max="12" width="6.28125" style="88" bestFit="1" customWidth="1"/>
    <col min="13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86" t="s">
        <v>645</v>
      </c>
    </row>
    <row r="2" spans="1:17" ht="11.25">
      <c r="A2" s="88" t="s">
        <v>596</v>
      </c>
      <c r="B2" s="92">
        <v>0</v>
      </c>
      <c r="C2" s="92">
        <v>73</v>
      </c>
      <c r="D2" s="92">
        <v>73</v>
      </c>
      <c r="E2" s="92">
        <v>73</v>
      </c>
      <c r="F2" s="92">
        <v>73</v>
      </c>
      <c r="G2" s="88">
        <v>73</v>
      </c>
      <c r="H2" s="168">
        <f>G2/F2</f>
        <v>1</v>
      </c>
      <c r="I2" s="91" t="s">
        <v>78</v>
      </c>
      <c r="K2" s="92">
        <v>1210</v>
      </c>
      <c r="L2" s="88">
        <v>1210</v>
      </c>
      <c r="M2" s="88">
        <v>1210</v>
      </c>
      <c r="N2" s="88">
        <v>1210</v>
      </c>
      <c r="O2" s="88">
        <v>1208</v>
      </c>
      <c r="P2" s="88">
        <v>1207</v>
      </c>
      <c r="Q2" s="168">
        <f>P2/O2</f>
        <v>0.9991721854304636</v>
      </c>
    </row>
    <row r="3" spans="1:17" ht="11.25">
      <c r="A3" s="99" t="s">
        <v>515</v>
      </c>
      <c r="B3" s="92">
        <f aca="true" t="shared" si="0" ref="B3:G3">SUM(B2)</f>
        <v>0</v>
      </c>
      <c r="C3" s="92">
        <f t="shared" si="0"/>
        <v>73</v>
      </c>
      <c r="D3" s="92">
        <f t="shared" si="0"/>
        <v>73</v>
      </c>
      <c r="E3" s="92">
        <f t="shared" si="0"/>
        <v>73</v>
      </c>
      <c r="F3" s="92">
        <f t="shared" si="0"/>
        <v>73</v>
      </c>
      <c r="G3" s="92">
        <f t="shared" si="0"/>
        <v>73</v>
      </c>
      <c r="H3" s="170">
        <f aca="true" t="shared" si="1" ref="H3:H10">G3/F3</f>
        <v>1</v>
      </c>
      <c r="I3" s="91" t="s">
        <v>80</v>
      </c>
      <c r="Q3" s="168"/>
    </row>
    <row r="4" spans="8:17" ht="11.25">
      <c r="H4" s="168"/>
      <c r="I4" s="91" t="s">
        <v>86</v>
      </c>
      <c r="K4" s="92">
        <v>54</v>
      </c>
      <c r="L4" s="88">
        <v>54</v>
      </c>
      <c r="M4" s="88">
        <v>54</v>
      </c>
      <c r="N4" s="88">
        <v>54</v>
      </c>
      <c r="O4" s="88">
        <v>54</v>
      </c>
      <c r="P4" s="88">
        <v>53</v>
      </c>
      <c r="Q4" s="168">
        <f aca="true" t="shared" si="2" ref="Q4:Q28">P4/O4</f>
        <v>0.9814814814814815</v>
      </c>
    </row>
    <row r="5" spans="1:17" ht="11.25">
      <c r="A5" s="89" t="s">
        <v>597</v>
      </c>
      <c r="B5" s="90">
        <f aca="true" t="shared" si="3" ref="B5:G5">B3</f>
        <v>0</v>
      </c>
      <c r="C5" s="90">
        <f t="shared" si="3"/>
        <v>73</v>
      </c>
      <c r="D5" s="90">
        <f t="shared" si="3"/>
        <v>73</v>
      </c>
      <c r="E5" s="90">
        <f t="shared" si="3"/>
        <v>73</v>
      </c>
      <c r="F5" s="90">
        <f t="shared" si="3"/>
        <v>73</v>
      </c>
      <c r="G5" s="90">
        <f t="shared" si="3"/>
        <v>73</v>
      </c>
      <c r="H5" s="169">
        <f t="shared" si="1"/>
        <v>1</v>
      </c>
      <c r="I5" s="91" t="s">
        <v>13</v>
      </c>
      <c r="K5" s="92">
        <v>2</v>
      </c>
      <c r="L5" s="88">
        <v>2</v>
      </c>
      <c r="M5" s="88">
        <v>2</v>
      </c>
      <c r="N5" s="88">
        <v>2</v>
      </c>
      <c r="O5" s="88">
        <v>4</v>
      </c>
      <c r="P5" s="88">
        <v>4</v>
      </c>
      <c r="Q5" s="168">
        <f t="shared" si="2"/>
        <v>1</v>
      </c>
    </row>
    <row r="6" spans="8:17" ht="11.25">
      <c r="H6" s="168"/>
      <c r="I6" s="93" t="s">
        <v>525</v>
      </c>
      <c r="J6" s="99"/>
      <c r="K6" s="94">
        <f aca="true" t="shared" si="4" ref="K6:P6">SUM(K2:K5)</f>
        <v>1266</v>
      </c>
      <c r="L6" s="94">
        <f t="shared" si="4"/>
        <v>1266</v>
      </c>
      <c r="M6" s="94">
        <f t="shared" si="4"/>
        <v>1266</v>
      </c>
      <c r="N6" s="94">
        <f t="shared" si="4"/>
        <v>1266</v>
      </c>
      <c r="O6" s="94">
        <f t="shared" si="4"/>
        <v>1266</v>
      </c>
      <c r="P6" s="94">
        <f t="shared" si="4"/>
        <v>1264</v>
      </c>
      <c r="Q6" s="170">
        <f t="shared" si="2"/>
        <v>0.9984202211690363</v>
      </c>
    </row>
    <row r="7" spans="1:17" ht="11.25">
      <c r="A7" s="88" t="s">
        <v>109</v>
      </c>
      <c r="B7" s="92">
        <v>50</v>
      </c>
      <c r="C7" s="92">
        <v>50</v>
      </c>
      <c r="D7" s="92">
        <v>50</v>
      </c>
      <c r="E7" s="92">
        <v>50</v>
      </c>
      <c r="F7" s="92">
        <v>50</v>
      </c>
      <c r="G7" s="88">
        <v>5</v>
      </c>
      <c r="H7" s="168">
        <f t="shared" si="1"/>
        <v>0.1</v>
      </c>
      <c r="Q7" s="168"/>
    </row>
    <row r="8" spans="1:17" ht="11.25">
      <c r="A8" s="89" t="s">
        <v>130</v>
      </c>
      <c r="B8" s="90">
        <f aca="true" t="shared" si="5" ref="B8:G8">SUM(B7)</f>
        <v>50</v>
      </c>
      <c r="C8" s="90">
        <f t="shared" si="5"/>
        <v>50</v>
      </c>
      <c r="D8" s="90">
        <f t="shared" si="5"/>
        <v>50</v>
      </c>
      <c r="E8" s="90">
        <f t="shared" si="5"/>
        <v>50</v>
      </c>
      <c r="F8" s="90">
        <f t="shared" si="5"/>
        <v>50</v>
      </c>
      <c r="G8" s="90">
        <f t="shared" si="5"/>
        <v>5</v>
      </c>
      <c r="H8" s="169">
        <f t="shared" si="1"/>
        <v>0.1</v>
      </c>
      <c r="I8" s="91" t="s">
        <v>87</v>
      </c>
      <c r="K8" s="92">
        <v>110</v>
      </c>
      <c r="L8" s="88">
        <v>110</v>
      </c>
      <c r="M8" s="88">
        <v>110</v>
      </c>
      <c r="N8" s="88">
        <v>110</v>
      </c>
      <c r="O8" s="88">
        <v>110</v>
      </c>
      <c r="P8" s="88">
        <v>102</v>
      </c>
      <c r="Q8" s="168">
        <f t="shared" si="2"/>
        <v>0.9272727272727272</v>
      </c>
    </row>
    <row r="9" spans="8:17" ht="11.25">
      <c r="H9" s="168"/>
      <c r="I9" s="93" t="s">
        <v>88</v>
      </c>
      <c r="J9" s="99"/>
      <c r="K9" s="94">
        <f aca="true" t="shared" si="6" ref="K9:P9">SUM(K8)</f>
        <v>110</v>
      </c>
      <c r="L9" s="94">
        <f t="shared" si="6"/>
        <v>110</v>
      </c>
      <c r="M9" s="94">
        <f t="shared" si="6"/>
        <v>110</v>
      </c>
      <c r="N9" s="94">
        <f t="shared" si="6"/>
        <v>110</v>
      </c>
      <c r="O9" s="94">
        <f t="shared" si="6"/>
        <v>110</v>
      </c>
      <c r="P9" s="94">
        <f t="shared" si="6"/>
        <v>102</v>
      </c>
      <c r="Q9" s="170">
        <f t="shared" si="2"/>
        <v>0.9272727272727272</v>
      </c>
    </row>
    <row r="10" spans="1:17" ht="11.25">
      <c r="A10" s="89" t="s">
        <v>220</v>
      </c>
      <c r="B10" s="90">
        <f aca="true" t="shared" si="7" ref="B10:G10">K40-B5-B8</f>
        <v>2603</v>
      </c>
      <c r="C10" s="90">
        <f t="shared" si="7"/>
        <v>2530</v>
      </c>
      <c r="D10" s="90">
        <f t="shared" si="7"/>
        <v>2555</v>
      </c>
      <c r="E10" s="90">
        <f t="shared" si="7"/>
        <v>2555</v>
      </c>
      <c r="F10" s="90">
        <f t="shared" si="7"/>
        <v>2555</v>
      </c>
      <c r="G10" s="90">
        <f t="shared" si="7"/>
        <v>2561</v>
      </c>
      <c r="H10" s="169">
        <f t="shared" si="1"/>
        <v>1.002348336594912</v>
      </c>
      <c r="Q10" s="168"/>
    </row>
    <row r="11" spans="9:17" ht="11.25">
      <c r="I11" s="95" t="s">
        <v>507</v>
      </c>
      <c r="J11" s="89"/>
      <c r="K11" s="90">
        <f aca="true" t="shared" si="8" ref="K11:P11">K6+K9</f>
        <v>1376</v>
      </c>
      <c r="L11" s="90">
        <f t="shared" si="8"/>
        <v>1376</v>
      </c>
      <c r="M11" s="90">
        <f t="shared" si="8"/>
        <v>1376</v>
      </c>
      <c r="N11" s="90">
        <f t="shared" si="8"/>
        <v>1376</v>
      </c>
      <c r="O11" s="90">
        <f t="shared" si="8"/>
        <v>1376</v>
      </c>
      <c r="P11" s="90">
        <f t="shared" si="8"/>
        <v>1366</v>
      </c>
      <c r="Q11" s="169">
        <f t="shared" si="2"/>
        <v>0.9927325581395349</v>
      </c>
    </row>
    <row r="12" ht="11.25">
      <c r="Q12" s="168"/>
    </row>
    <row r="13" spans="9:17" ht="11.25">
      <c r="I13" s="91" t="s">
        <v>23</v>
      </c>
      <c r="K13" s="92">
        <v>351</v>
      </c>
      <c r="L13" s="88">
        <v>351</v>
      </c>
      <c r="M13" s="88">
        <v>351</v>
      </c>
      <c r="N13" s="88">
        <v>351</v>
      </c>
      <c r="O13" s="88">
        <v>351</v>
      </c>
      <c r="P13" s="88">
        <v>350</v>
      </c>
      <c r="Q13" s="168">
        <f t="shared" si="2"/>
        <v>0.9971509971509972</v>
      </c>
    </row>
    <row r="14" spans="9:17" ht="11.25">
      <c r="I14" s="91" t="s">
        <v>89</v>
      </c>
      <c r="K14" s="92">
        <v>36</v>
      </c>
      <c r="L14" s="88">
        <v>36</v>
      </c>
      <c r="M14" s="88">
        <v>36</v>
      </c>
      <c r="N14" s="88">
        <v>36</v>
      </c>
      <c r="O14" s="88">
        <v>36</v>
      </c>
      <c r="P14" s="88">
        <v>36</v>
      </c>
      <c r="Q14" s="168">
        <f t="shared" si="2"/>
        <v>1</v>
      </c>
    </row>
    <row r="15" spans="9:17" ht="11.25">
      <c r="I15" s="91" t="s">
        <v>25</v>
      </c>
      <c r="K15" s="92">
        <v>40</v>
      </c>
      <c r="L15" s="88">
        <v>40</v>
      </c>
      <c r="M15" s="88">
        <v>40</v>
      </c>
      <c r="N15" s="88">
        <v>40</v>
      </c>
      <c r="O15" s="88">
        <v>40</v>
      </c>
      <c r="P15" s="88">
        <v>35</v>
      </c>
      <c r="Q15" s="168">
        <f t="shared" si="2"/>
        <v>0.875</v>
      </c>
    </row>
    <row r="16" spans="9:17" ht="11.25">
      <c r="I16" s="95" t="s">
        <v>28</v>
      </c>
      <c r="J16" s="89"/>
      <c r="K16" s="90">
        <f aca="true" t="shared" si="9" ref="K16:P16">SUM(K13:K15)</f>
        <v>427</v>
      </c>
      <c r="L16" s="90">
        <f t="shared" si="9"/>
        <v>427</v>
      </c>
      <c r="M16" s="90">
        <f t="shared" si="9"/>
        <v>427</v>
      </c>
      <c r="N16" s="90">
        <f t="shared" si="9"/>
        <v>427</v>
      </c>
      <c r="O16" s="90">
        <f t="shared" si="9"/>
        <v>427</v>
      </c>
      <c r="P16" s="90">
        <f t="shared" si="9"/>
        <v>421</v>
      </c>
      <c r="Q16" s="168">
        <f t="shared" si="2"/>
        <v>0.9859484777517564</v>
      </c>
    </row>
    <row r="17" ht="11.25">
      <c r="Q17" s="168"/>
    </row>
    <row r="18" spans="9:17" ht="11.25">
      <c r="I18" s="91" t="s">
        <v>30</v>
      </c>
      <c r="K18" s="92">
        <v>50</v>
      </c>
      <c r="L18" s="92">
        <v>50</v>
      </c>
      <c r="M18" s="92">
        <v>50</v>
      </c>
      <c r="N18" s="92">
        <v>50</v>
      </c>
      <c r="O18" s="92">
        <v>45</v>
      </c>
      <c r="P18" s="88">
        <v>41</v>
      </c>
      <c r="Q18" s="168">
        <f t="shared" si="2"/>
        <v>0.9111111111111111</v>
      </c>
    </row>
    <row r="19" spans="9:17" ht="11.25">
      <c r="I19" s="91" t="s">
        <v>31</v>
      </c>
      <c r="K19" s="92">
        <v>500</v>
      </c>
      <c r="L19" s="92">
        <v>500</v>
      </c>
      <c r="M19" s="92">
        <v>500</v>
      </c>
      <c r="N19" s="92">
        <v>500</v>
      </c>
      <c r="O19" s="92">
        <v>472</v>
      </c>
      <c r="P19" s="88">
        <v>472</v>
      </c>
      <c r="Q19" s="168">
        <f t="shared" si="2"/>
        <v>1</v>
      </c>
    </row>
    <row r="20" spans="9:17" ht="11.25">
      <c r="I20" s="91" t="s">
        <v>32</v>
      </c>
      <c r="K20" s="92">
        <v>25</v>
      </c>
      <c r="L20" s="92">
        <v>25</v>
      </c>
      <c r="M20" s="92">
        <v>25</v>
      </c>
      <c r="N20" s="92">
        <v>25</v>
      </c>
      <c r="O20" s="92">
        <v>31</v>
      </c>
      <c r="P20" s="88">
        <v>31</v>
      </c>
      <c r="Q20" s="168">
        <f t="shared" si="2"/>
        <v>1</v>
      </c>
    </row>
    <row r="21" spans="9:17" ht="11.25">
      <c r="I21" s="91" t="s">
        <v>129</v>
      </c>
      <c r="K21" s="92">
        <v>50</v>
      </c>
      <c r="L21" s="92">
        <v>50</v>
      </c>
      <c r="M21" s="92">
        <v>50</v>
      </c>
      <c r="N21" s="92">
        <v>50</v>
      </c>
      <c r="O21" s="92">
        <v>41</v>
      </c>
      <c r="P21" s="88">
        <v>30</v>
      </c>
      <c r="Q21" s="168">
        <f t="shared" si="2"/>
        <v>0.7317073170731707</v>
      </c>
    </row>
    <row r="22" spans="9:17" ht="11.25">
      <c r="I22" s="91" t="s">
        <v>35</v>
      </c>
      <c r="K22" s="92">
        <v>120</v>
      </c>
      <c r="L22" s="92">
        <v>120</v>
      </c>
      <c r="M22" s="92">
        <v>120</v>
      </c>
      <c r="N22" s="92">
        <v>120</v>
      </c>
      <c r="O22" s="92">
        <v>120</v>
      </c>
      <c r="P22" s="88">
        <v>114</v>
      </c>
      <c r="Q22" s="168">
        <f t="shared" si="2"/>
        <v>0.95</v>
      </c>
    </row>
    <row r="23" spans="9:17" ht="11.25">
      <c r="I23" s="91" t="s">
        <v>90</v>
      </c>
      <c r="K23" s="92">
        <v>10</v>
      </c>
      <c r="L23" s="92">
        <v>10</v>
      </c>
      <c r="M23" s="92">
        <v>10</v>
      </c>
      <c r="N23" s="92">
        <v>10</v>
      </c>
      <c r="O23" s="92">
        <v>10</v>
      </c>
      <c r="P23" s="88">
        <v>8</v>
      </c>
      <c r="Q23" s="168">
        <f t="shared" si="2"/>
        <v>0.8</v>
      </c>
    </row>
    <row r="24" spans="9:17" ht="11.25">
      <c r="I24" s="91" t="s">
        <v>36</v>
      </c>
      <c r="K24" s="92">
        <v>5</v>
      </c>
      <c r="L24" s="92">
        <v>5</v>
      </c>
      <c r="M24" s="92">
        <v>5</v>
      </c>
      <c r="N24" s="92">
        <v>5</v>
      </c>
      <c r="O24" s="92">
        <v>8</v>
      </c>
      <c r="P24" s="88">
        <v>8</v>
      </c>
      <c r="Q24" s="168">
        <f t="shared" si="2"/>
        <v>1</v>
      </c>
    </row>
    <row r="25" spans="9:17" ht="11.25">
      <c r="I25" s="93" t="s">
        <v>504</v>
      </c>
      <c r="K25" s="94">
        <f aca="true" t="shared" si="10" ref="K25:P25">SUM(K18:K24)</f>
        <v>760</v>
      </c>
      <c r="L25" s="94">
        <f t="shared" si="10"/>
        <v>760</v>
      </c>
      <c r="M25" s="94">
        <f t="shared" si="10"/>
        <v>760</v>
      </c>
      <c r="N25" s="94">
        <f t="shared" si="10"/>
        <v>760</v>
      </c>
      <c r="O25" s="94">
        <f t="shared" si="10"/>
        <v>727</v>
      </c>
      <c r="P25" s="94">
        <f t="shared" si="10"/>
        <v>704</v>
      </c>
      <c r="Q25" s="170">
        <f t="shared" si="2"/>
        <v>0.9683631361760661</v>
      </c>
    </row>
    <row r="26" ht="11.25">
      <c r="Q26" s="168"/>
    </row>
    <row r="27" spans="9:17" ht="11.25">
      <c r="I27" s="91" t="s">
        <v>162</v>
      </c>
      <c r="M27" s="88">
        <v>25</v>
      </c>
      <c r="N27" s="88">
        <v>25</v>
      </c>
      <c r="O27" s="88">
        <v>27</v>
      </c>
      <c r="P27" s="88">
        <v>27</v>
      </c>
      <c r="Q27" s="168">
        <f t="shared" si="2"/>
        <v>1</v>
      </c>
    </row>
    <row r="28" spans="9:17" ht="11.25">
      <c r="I28" s="91" t="s">
        <v>41</v>
      </c>
      <c r="O28" s="88">
        <v>2</v>
      </c>
      <c r="P28" s="88">
        <v>2</v>
      </c>
      <c r="Q28" s="168">
        <f t="shared" si="2"/>
        <v>1</v>
      </c>
    </row>
    <row r="29" spans="9:17" ht="11.25">
      <c r="I29" s="91" t="s">
        <v>45</v>
      </c>
      <c r="M29" s="88">
        <v>10</v>
      </c>
      <c r="N29" s="88">
        <v>10</v>
      </c>
      <c r="O29" s="88">
        <v>8</v>
      </c>
      <c r="P29" s="88">
        <v>8</v>
      </c>
      <c r="Q29" s="168">
        <f>P29/O29</f>
        <v>1</v>
      </c>
    </row>
    <row r="30" spans="9:17" ht="11.25">
      <c r="I30" s="91" t="s">
        <v>46</v>
      </c>
      <c r="K30" s="92">
        <v>40</v>
      </c>
      <c r="L30" s="88">
        <v>40</v>
      </c>
      <c r="M30" s="88">
        <v>30</v>
      </c>
      <c r="N30" s="88">
        <v>30</v>
      </c>
      <c r="O30" s="88">
        <v>39</v>
      </c>
      <c r="P30" s="88">
        <v>39</v>
      </c>
      <c r="Q30" s="168">
        <f>P30/O30</f>
        <v>1</v>
      </c>
    </row>
    <row r="31" spans="9:17" ht="11.25">
      <c r="I31" s="93" t="s">
        <v>505</v>
      </c>
      <c r="K31" s="94">
        <f aca="true" t="shared" si="11" ref="K31:P31">SUM(K27:K30)</f>
        <v>40</v>
      </c>
      <c r="L31" s="94">
        <f t="shared" si="11"/>
        <v>40</v>
      </c>
      <c r="M31" s="94">
        <f t="shared" si="11"/>
        <v>65</v>
      </c>
      <c r="N31" s="94">
        <f t="shared" si="11"/>
        <v>65</v>
      </c>
      <c r="O31" s="94">
        <f t="shared" si="11"/>
        <v>76</v>
      </c>
      <c r="P31" s="94">
        <f t="shared" si="11"/>
        <v>76</v>
      </c>
      <c r="Q31" s="170">
        <f>P31/O31</f>
        <v>1</v>
      </c>
    </row>
    <row r="32" ht="11.25">
      <c r="Q32" s="168"/>
    </row>
    <row r="33" spans="9:17" ht="11.25">
      <c r="I33" s="91" t="s">
        <v>169</v>
      </c>
      <c r="K33" s="92">
        <v>20</v>
      </c>
      <c r="L33" s="88">
        <v>20</v>
      </c>
      <c r="M33" s="88">
        <v>20</v>
      </c>
      <c r="N33" s="88">
        <v>20</v>
      </c>
      <c r="P33" s="88">
        <v>0</v>
      </c>
      <c r="Q33" s="168"/>
    </row>
    <row r="34" spans="9:17" ht="11.25">
      <c r="I34" s="91" t="s">
        <v>170</v>
      </c>
      <c r="K34" s="92">
        <v>30</v>
      </c>
      <c r="L34" s="88">
        <v>30</v>
      </c>
      <c r="M34" s="88">
        <v>30</v>
      </c>
      <c r="N34" s="88">
        <v>30</v>
      </c>
      <c r="O34" s="88">
        <v>72</v>
      </c>
      <c r="P34" s="88">
        <v>72</v>
      </c>
      <c r="Q34" s="168">
        <f>P34/O34</f>
        <v>1</v>
      </c>
    </row>
    <row r="35" spans="9:17" ht="11.25">
      <c r="I35" s="91" t="s">
        <v>100</v>
      </c>
      <c r="Q35" s="168"/>
    </row>
    <row r="36" spans="9:17" ht="11.25">
      <c r="I36" s="93" t="s">
        <v>171</v>
      </c>
      <c r="J36" s="99"/>
      <c r="K36" s="94">
        <f aca="true" t="shared" si="12" ref="K36:P36">SUM(K33:K34)</f>
        <v>50</v>
      </c>
      <c r="L36" s="94">
        <f t="shared" si="12"/>
        <v>50</v>
      </c>
      <c r="M36" s="94">
        <f t="shared" si="12"/>
        <v>50</v>
      </c>
      <c r="N36" s="94">
        <f t="shared" si="12"/>
        <v>50</v>
      </c>
      <c r="O36" s="94">
        <f t="shared" si="12"/>
        <v>72</v>
      </c>
      <c r="P36" s="94">
        <f t="shared" si="12"/>
        <v>72</v>
      </c>
      <c r="Q36" s="170">
        <f>P36/O36</f>
        <v>1</v>
      </c>
    </row>
    <row r="37" ht="11.25">
      <c r="Q37" s="168"/>
    </row>
    <row r="38" spans="9:17" ht="11.25">
      <c r="I38" s="95" t="s">
        <v>506</v>
      </c>
      <c r="J38" s="89"/>
      <c r="K38" s="90">
        <f aca="true" t="shared" si="13" ref="K38:P38">K25+K31+K36</f>
        <v>850</v>
      </c>
      <c r="L38" s="90">
        <f t="shared" si="13"/>
        <v>850</v>
      </c>
      <c r="M38" s="90">
        <f t="shared" si="13"/>
        <v>875</v>
      </c>
      <c r="N38" s="90">
        <f t="shared" si="13"/>
        <v>875</v>
      </c>
      <c r="O38" s="90">
        <f t="shared" si="13"/>
        <v>875</v>
      </c>
      <c r="P38" s="90">
        <f t="shared" si="13"/>
        <v>852</v>
      </c>
      <c r="Q38" s="169">
        <f>P38/O38</f>
        <v>0.9737142857142858</v>
      </c>
    </row>
    <row r="39" ht="11.25">
      <c r="Q39" s="168"/>
    </row>
    <row r="40" spans="1:17" ht="11.25">
      <c r="A40" s="89" t="s">
        <v>219</v>
      </c>
      <c r="B40" s="90">
        <f aca="true" t="shared" si="14" ref="B40:G40">B5+B8+B10</f>
        <v>2653</v>
      </c>
      <c r="C40" s="90">
        <f t="shared" si="14"/>
        <v>2653</v>
      </c>
      <c r="D40" s="90">
        <f t="shared" si="14"/>
        <v>2678</v>
      </c>
      <c r="E40" s="90">
        <f t="shared" si="14"/>
        <v>2678</v>
      </c>
      <c r="F40" s="90">
        <f t="shared" si="14"/>
        <v>2678</v>
      </c>
      <c r="G40" s="90">
        <f t="shared" si="14"/>
        <v>2639</v>
      </c>
      <c r="H40" s="173">
        <f>G40/F40</f>
        <v>0.9854368932038835</v>
      </c>
      <c r="I40" s="95" t="s">
        <v>61</v>
      </c>
      <c r="J40" s="89"/>
      <c r="K40" s="90">
        <f aca="true" t="shared" si="15" ref="K40:P40">K11+K16+K38</f>
        <v>2653</v>
      </c>
      <c r="L40" s="90">
        <f t="shared" si="15"/>
        <v>2653</v>
      </c>
      <c r="M40" s="90">
        <f t="shared" si="15"/>
        <v>2678</v>
      </c>
      <c r="N40" s="90">
        <f t="shared" si="15"/>
        <v>2678</v>
      </c>
      <c r="O40" s="90">
        <f t="shared" si="15"/>
        <v>2678</v>
      </c>
      <c r="P40" s="90">
        <f t="shared" si="15"/>
        <v>2639</v>
      </c>
      <c r="Q40" s="169">
        <f>P40/O40</f>
        <v>0.9854368932038835</v>
      </c>
    </row>
    <row r="41" ht="11.25">
      <c r="Q41" s="168"/>
    </row>
    <row r="42" ht="11.25">
      <c r="Q42" s="168"/>
    </row>
  </sheetData>
  <mergeCells count="1">
    <mergeCell ref="I1:J1"/>
  </mergeCells>
  <printOptions/>
  <pageMargins left="0.47" right="0.25" top="1" bottom="1" header="0.5" footer="0.5"/>
  <pageSetup horizontalDpi="300" verticalDpi="300" orientation="landscape" paperSize="9" scale="86" r:id="rId1"/>
  <headerFooter alignWithMargins="0">
    <oddHeader>&amp;C&amp;"Arial,Félkövér"&amp;12 923127 Közművelődési könyvtári tevékenység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4">
      <selection activeCell="M17" sqref="M17"/>
    </sheetView>
  </sheetViews>
  <sheetFormatPr defaultColWidth="9.140625" defaultRowHeight="12.75"/>
  <cols>
    <col min="1" max="1" width="18.7109375" style="88" customWidth="1"/>
    <col min="2" max="2" width="7.7109375" style="92" bestFit="1" customWidth="1"/>
    <col min="3" max="3" width="6.28125" style="92" bestFit="1" customWidth="1"/>
    <col min="4" max="6" width="8.00390625" style="92" customWidth="1"/>
    <col min="7" max="8" width="8.00390625" style="88" customWidth="1"/>
    <col min="9" max="9" width="9.140625" style="91" customWidth="1"/>
    <col min="10" max="10" width="9.57421875" style="88" customWidth="1"/>
    <col min="11" max="11" width="7.7109375" style="92" bestFit="1" customWidth="1"/>
    <col min="12" max="12" width="6.28125" style="88" bestFit="1" customWidth="1"/>
    <col min="13" max="13" width="8.00390625" style="88" customWidth="1"/>
    <col min="14" max="15" width="8.00390625" style="178" customWidth="1"/>
    <col min="16" max="16" width="8.00390625" style="88" customWidth="1"/>
    <col min="17" max="17" width="12.85156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182" t="s">
        <v>639</v>
      </c>
      <c r="O1" s="182" t="s">
        <v>643</v>
      </c>
      <c r="P1" s="86" t="s">
        <v>644</v>
      </c>
      <c r="Q1" s="86" t="s">
        <v>645</v>
      </c>
    </row>
    <row r="2" spans="1:17" ht="11.25">
      <c r="A2" s="88" t="s">
        <v>210</v>
      </c>
      <c r="H2" s="168"/>
      <c r="I2" s="91" t="s">
        <v>172</v>
      </c>
      <c r="K2" s="92">
        <v>783</v>
      </c>
      <c r="L2" s="88">
        <v>783</v>
      </c>
      <c r="M2" s="88">
        <v>725</v>
      </c>
      <c r="N2" s="178">
        <v>725</v>
      </c>
      <c r="Q2" s="168"/>
    </row>
    <row r="3" spans="1:17" ht="11.25">
      <c r="A3" s="99" t="s">
        <v>214</v>
      </c>
      <c r="B3" s="94">
        <f>SUM(B2)</f>
        <v>0</v>
      </c>
      <c r="C3" s="94">
        <f>SUM(C2)</f>
        <v>0</v>
      </c>
      <c r="D3" s="94">
        <f>SUM(D2)</f>
        <v>0</v>
      </c>
      <c r="E3" s="94">
        <f>SUM(E2)</f>
        <v>0</v>
      </c>
      <c r="F3" s="94">
        <f>F2</f>
        <v>0</v>
      </c>
      <c r="G3" s="94">
        <f>SUM(G2)</f>
        <v>0</v>
      </c>
      <c r="H3" s="170"/>
      <c r="I3" s="91" t="s">
        <v>5</v>
      </c>
      <c r="O3" s="178">
        <v>649</v>
      </c>
      <c r="P3" s="88">
        <v>649</v>
      </c>
      <c r="Q3" s="168">
        <f aca="true" t="shared" si="0" ref="Q3:Q35">P3/O3</f>
        <v>1</v>
      </c>
    </row>
    <row r="4" spans="8:17" ht="11.25">
      <c r="H4" s="168"/>
      <c r="I4" s="91" t="s">
        <v>125</v>
      </c>
      <c r="Q4" s="168"/>
    </row>
    <row r="5" spans="1:17" ht="11.25">
      <c r="A5" s="88" t="s">
        <v>216</v>
      </c>
      <c r="H5" s="168"/>
      <c r="I5" s="91" t="s">
        <v>582</v>
      </c>
      <c r="M5" s="88">
        <v>38</v>
      </c>
      <c r="N5" s="178">
        <v>38</v>
      </c>
      <c r="O5" s="178">
        <v>39</v>
      </c>
      <c r="P5" s="88">
        <v>39</v>
      </c>
      <c r="Q5" s="168">
        <f t="shared" si="0"/>
        <v>1</v>
      </c>
    </row>
    <row r="6" spans="1:17" ht="11.25">
      <c r="A6" s="99" t="s">
        <v>515</v>
      </c>
      <c r="B6" s="94">
        <f aca="true" t="shared" si="1" ref="B6:G6">SUM(B5)</f>
        <v>0</v>
      </c>
      <c r="C6" s="94">
        <f t="shared" si="1"/>
        <v>0</v>
      </c>
      <c r="D6" s="94">
        <f t="shared" si="1"/>
        <v>0</v>
      </c>
      <c r="E6" s="94">
        <f t="shared" si="1"/>
        <v>0</v>
      </c>
      <c r="F6" s="94">
        <f t="shared" si="1"/>
        <v>0</v>
      </c>
      <c r="G6" s="94">
        <f t="shared" si="1"/>
        <v>0</v>
      </c>
      <c r="H6" s="170"/>
      <c r="I6" s="91" t="s">
        <v>86</v>
      </c>
      <c r="K6" s="92">
        <v>45</v>
      </c>
      <c r="L6" s="88">
        <v>45</v>
      </c>
      <c r="M6" s="88">
        <v>45</v>
      </c>
      <c r="N6" s="178">
        <v>45</v>
      </c>
      <c r="O6" s="178">
        <v>16</v>
      </c>
      <c r="P6" s="88">
        <v>16</v>
      </c>
      <c r="Q6" s="168">
        <f t="shared" si="0"/>
        <v>1</v>
      </c>
    </row>
    <row r="7" spans="8:17" ht="11.25">
      <c r="H7" s="168"/>
      <c r="I7" s="93" t="s">
        <v>543</v>
      </c>
      <c r="J7" s="99"/>
      <c r="K7" s="94">
        <f aca="true" t="shared" si="2" ref="K7:P7">SUM(K2:K6)</f>
        <v>828</v>
      </c>
      <c r="L7" s="94">
        <f t="shared" si="2"/>
        <v>828</v>
      </c>
      <c r="M7" s="94">
        <f t="shared" si="2"/>
        <v>808</v>
      </c>
      <c r="N7" s="164">
        <f t="shared" si="2"/>
        <v>808</v>
      </c>
      <c r="O7" s="164">
        <f t="shared" si="2"/>
        <v>704</v>
      </c>
      <c r="P7" s="94">
        <f t="shared" si="2"/>
        <v>704</v>
      </c>
      <c r="Q7" s="170">
        <f t="shared" si="0"/>
        <v>1</v>
      </c>
    </row>
    <row r="8" spans="1:17" ht="11.25">
      <c r="A8" s="89" t="s">
        <v>215</v>
      </c>
      <c r="B8" s="90">
        <f aca="true" t="shared" si="3" ref="B8:G8">B3+B6</f>
        <v>0</v>
      </c>
      <c r="C8" s="90">
        <f t="shared" si="3"/>
        <v>0</v>
      </c>
      <c r="D8" s="90">
        <f t="shared" si="3"/>
        <v>0</v>
      </c>
      <c r="E8" s="90">
        <f t="shared" si="3"/>
        <v>0</v>
      </c>
      <c r="F8" s="90">
        <f t="shared" si="3"/>
        <v>0</v>
      </c>
      <c r="G8" s="174">
        <f t="shared" si="3"/>
        <v>0</v>
      </c>
      <c r="H8" s="175"/>
      <c r="I8" s="88"/>
      <c r="K8" s="88"/>
      <c r="Q8" s="168"/>
    </row>
    <row r="9" spans="8:17" ht="11.25">
      <c r="H9" s="168"/>
      <c r="I9" s="91" t="s">
        <v>87</v>
      </c>
      <c r="K9" s="92">
        <v>600</v>
      </c>
      <c r="L9" s="88">
        <v>600</v>
      </c>
      <c r="M9" s="88">
        <v>600</v>
      </c>
      <c r="N9" s="178">
        <v>600</v>
      </c>
      <c r="O9" s="178">
        <v>463</v>
      </c>
      <c r="P9" s="88">
        <v>463</v>
      </c>
      <c r="Q9" s="168">
        <f t="shared" si="0"/>
        <v>1</v>
      </c>
    </row>
    <row r="10" spans="1:17" ht="11.25">
      <c r="A10" s="88" t="s">
        <v>168</v>
      </c>
      <c r="B10" s="92">
        <v>4000</v>
      </c>
      <c r="C10" s="92">
        <v>4000</v>
      </c>
      <c r="D10" s="92">
        <v>4000</v>
      </c>
      <c r="E10" s="92">
        <v>4000</v>
      </c>
      <c r="F10" s="92">
        <v>3169</v>
      </c>
      <c r="G10" s="88">
        <v>3169</v>
      </c>
      <c r="H10" s="168">
        <f>G10/F10</f>
        <v>1</v>
      </c>
      <c r="I10" s="93" t="s">
        <v>88</v>
      </c>
      <c r="J10" s="99"/>
      <c r="K10" s="94">
        <f aca="true" t="shared" si="4" ref="K10:P10">SUM(K9)</f>
        <v>600</v>
      </c>
      <c r="L10" s="94">
        <f t="shared" si="4"/>
        <v>600</v>
      </c>
      <c r="M10" s="94">
        <f t="shared" si="4"/>
        <v>600</v>
      </c>
      <c r="N10" s="164">
        <f t="shared" si="4"/>
        <v>600</v>
      </c>
      <c r="O10" s="164">
        <f t="shared" si="4"/>
        <v>463</v>
      </c>
      <c r="P10" s="94">
        <f t="shared" si="4"/>
        <v>463</v>
      </c>
      <c r="Q10" s="170">
        <f t="shared" si="0"/>
        <v>1</v>
      </c>
    </row>
    <row r="11" spans="1:17" ht="11.25">
      <c r="A11" s="88" t="s">
        <v>233</v>
      </c>
      <c r="H11" s="168"/>
      <c r="Q11" s="168"/>
    </row>
    <row r="12" spans="1:17" ht="11.25">
      <c r="A12" s="89" t="s">
        <v>130</v>
      </c>
      <c r="B12" s="90">
        <f aca="true" t="shared" si="5" ref="B12:G12">SUM(B10:B11)</f>
        <v>4000</v>
      </c>
      <c r="C12" s="90">
        <f t="shared" si="5"/>
        <v>4000</v>
      </c>
      <c r="D12" s="90">
        <f t="shared" si="5"/>
        <v>4000</v>
      </c>
      <c r="E12" s="90">
        <f t="shared" si="5"/>
        <v>4000</v>
      </c>
      <c r="F12" s="90">
        <f t="shared" si="5"/>
        <v>3169</v>
      </c>
      <c r="G12" s="90">
        <f t="shared" si="5"/>
        <v>3169</v>
      </c>
      <c r="H12" s="169">
        <f>G12/F12</f>
        <v>1</v>
      </c>
      <c r="I12" s="95" t="s">
        <v>507</v>
      </c>
      <c r="J12" s="89"/>
      <c r="K12" s="90">
        <f aca="true" t="shared" si="6" ref="K12:P12">K7+K10</f>
        <v>1428</v>
      </c>
      <c r="L12" s="90">
        <f t="shared" si="6"/>
        <v>1428</v>
      </c>
      <c r="M12" s="90">
        <f t="shared" si="6"/>
        <v>1408</v>
      </c>
      <c r="N12" s="165">
        <f t="shared" si="6"/>
        <v>1408</v>
      </c>
      <c r="O12" s="165">
        <f t="shared" si="6"/>
        <v>1167</v>
      </c>
      <c r="P12" s="90">
        <f t="shared" si="6"/>
        <v>1167</v>
      </c>
      <c r="Q12" s="169">
        <f t="shared" si="0"/>
        <v>1</v>
      </c>
    </row>
    <row r="13" spans="8:17" ht="11.25">
      <c r="H13" s="168"/>
      <c r="Q13" s="168"/>
    </row>
    <row r="14" spans="1:17" ht="11.25">
      <c r="A14" s="89" t="s">
        <v>220</v>
      </c>
      <c r="B14" s="90">
        <f aca="true" t="shared" si="7" ref="B14:G14">K35-B8-B12</f>
        <v>118</v>
      </c>
      <c r="C14" s="90">
        <f t="shared" si="7"/>
        <v>118</v>
      </c>
      <c r="D14" s="90">
        <f t="shared" si="7"/>
        <v>118</v>
      </c>
      <c r="E14" s="90">
        <f t="shared" si="7"/>
        <v>2118</v>
      </c>
      <c r="F14" s="90">
        <f t="shared" si="7"/>
        <v>2989</v>
      </c>
      <c r="G14" s="90">
        <f t="shared" si="7"/>
        <v>2989</v>
      </c>
      <c r="H14" s="169">
        <f>G14/F14</f>
        <v>1</v>
      </c>
      <c r="I14" s="91" t="s">
        <v>23</v>
      </c>
      <c r="K14" s="92">
        <v>414</v>
      </c>
      <c r="L14" s="88">
        <v>414</v>
      </c>
      <c r="M14" s="88">
        <v>414</v>
      </c>
      <c r="N14" s="178">
        <v>414</v>
      </c>
      <c r="O14" s="178">
        <v>251</v>
      </c>
      <c r="P14" s="88">
        <v>251</v>
      </c>
      <c r="Q14" s="168">
        <f t="shared" si="0"/>
        <v>1</v>
      </c>
    </row>
    <row r="15" spans="9:17" ht="11.25">
      <c r="I15" s="91" t="s">
        <v>89</v>
      </c>
      <c r="K15" s="92">
        <v>43</v>
      </c>
      <c r="L15" s="88">
        <v>43</v>
      </c>
      <c r="M15" s="88">
        <v>43</v>
      </c>
      <c r="N15" s="178">
        <v>43</v>
      </c>
      <c r="O15" s="178">
        <v>21</v>
      </c>
      <c r="P15" s="88">
        <v>21</v>
      </c>
      <c r="Q15" s="168">
        <f t="shared" si="0"/>
        <v>1</v>
      </c>
    </row>
    <row r="16" spans="9:17" ht="11.25">
      <c r="I16" s="91" t="s">
        <v>25</v>
      </c>
      <c r="K16" s="92">
        <v>23</v>
      </c>
      <c r="L16" s="88">
        <v>23</v>
      </c>
      <c r="M16" s="88">
        <v>43</v>
      </c>
      <c r="N16" s="178">
        <v>43</v>
      </c>
      <c r="O16" s="178">
        <v>55</v>
      </c>
      <c r="P16" s="88">
        <v>55</v>
      </c>
      <c r="Q16" s="168">
        <f t="shared" si="0"/>
        <v>1</v>
      </c>
    </row>
    <row r="17" spans="9:17" ht="11.25">
      <c r="I17" s="95" t="s">
        <v>28</v>
      </c>
      <c r="J17" s="89"/>
      <c r="K17" s="90">
        <f aca="true" t="shared" si="8" ref="K17:P17">SUM(K14:K16)</f>
        <v>480</v>
      </c>
      <c r="L17" s="90">
        <f t="shared" si="8"/>
        <v>480</v>
      </c>
      <c r="M17" s="90">
        <f t="shared" si="8"/>
        <v>500</v>
      </c>
      <c r="N17" s="165">
        <f t="shared" si="8"/>
        <v>500</v>
      </c>
      <c r="O17" s="165">
        <f t="shared" si="8"/>
        <v>327</v>
      </c>
      <c r="P17" s="90">
        <f t="shared" si="8"/>
        <v>327</v>
      </c>
      <c r="Q17" s="169">
        <f t="shared" si="0"/>
        <v>1</v>
      </c>
    </row>
    <row r="18" ht="11.25">
      <c r="Q18" s="168"/>
    </row>
    <row r="19" spans="9:17" ht="11.25">
      <c r="I19" s="91" t="s">
        <v>35</v>
      </c>
      <c r="K19" s="92">
        <v>200</v>
      </c>
      <c r="L19" s="88">
        <v>200</v>
      </c>
      <c r="M19" s="88">
        <v>200</v>
      </c>
      <c r="N19" s="178">
        <v>100</v>
      </c>
      <c r="O19" s="178">
        <v>60</v>
      </c>
      <c r="P19" s="88">
        <v>60</v>
      </c>
      <c r="Q19" s="168">
        <f t="shared" si="0"/>
        <v>1</v>
      </c>
    </row>
    <row r="20" spans="9:17" ht="11.25">
      <c r="I20" s="91" t="s">
        <v>90</v>
      </c>
      <c r="K20" s="92">
        <v>10</v>
      </c>
      <c r="L20" s="88">
        <v>10</v>
      </c>
      <c r="M20" s="88">
        <v>10</v>
      </c>
      <c r="N20" s="178">
        <v>10</v>
      </c>
      <c r="O20" s="178">
        <v>10</v>
      </c>
      <c r="P20" s="88">
        <v>10</v>
      </c>
      <c r="Q20" s="168">
        <f t="shared" si="0"/>
        <v>1</v>
      </c>
    </row>
    <row r="21" spans="9:17" ht="11.25">
      <c r="I21" s="91" t="s">
        <v>97</v>
      </c>
      <c r="K21" s="92">
        <v>100</v>
      </c>
      <c r="L21" s="88">
        <v>100</v>
      </c>
      <c r="M21" s="88">
        <v>100</v>
      </c>
      <c r="N21" s="178">
        <v>50</v>
      </c>
      <c r="Q21" s="168"/>
    </row>
    <row r="22" spans="9:17" ht="11.25">
      <c r="I22" s="93" t="s">
        <v>504</v>
      </c>
      <c r="J22" s="99"/>
      <c r="K22" s="94">
        <f aca="true" t="shared" si="9" ref="K22:P22">SUM(K19:K21)</f>
        <v>310</v>
      </c>
      <c r="L22" s="94">
        <f t="shared" si="9"/>
        <v>310</v>
      </c>
      <c r="M22" s="94">
        <f t="shared" si="9"/>
        <v>310</v>
      </c>
      <c r="N22" s="164">
        <f t="shared" si="9"/>
        <v>160</v>
      </c>
      <c r="O22" s="164">
        <f t="shared" si="9"/>
        <v>70</v>
      </c>
      <c r="P22" s="94">
        <f t="shared" si="9"/>
        <v>70</v>
      </c>
      <c r="Q22" s="170">
        <f t="shared" si="0"/>
        <v>1</v>
      </c>
    </row>
    <row r="23" ht="11.25">
      <c r="Q23" s="168"/>
    </row>
    <row r="24" spans="9:17" ht="11.25">
      <c r="I24" s="91" t="s">
        <v>42</v>
      </c>
      <c r="N24" s="178">
        <v>20</v>
      </c>
      <c r="O24" s="178">
        <v>10</v>
      </c>
      <c r="P24" s="88">
        <v>10</v>
      </c>
      <c r="Q24" s="168">
        <f t="shared" si="0"/>
        <v>1</v>
      </c>
    </row>
    <row r="25" spans="9:17" ht="11.25">
      <c r="I25" s="91" t="s">
        <v>173</v>
      </c>
      <c r="N25" s="178">
        <v>200</v>
      </c>
      <c r="O25" s="178">
        <v>215</v>
      </c>
      <c r="P25" s="88">
        <v>215</v>
      </c>
      <c r="Q25" s="168">
        <f t="shared" si="0"/>
        <v>1</v>
      </c>
    </row>
    <row r="26" spans="9:17" ht="11.25">
      <c r="I26" s="91" t="s">
        <v>45</v>
      </c>
      <c r="K26" s="92">
        <v>500</v>
      </c>
      <c r="L26" s="88">
        <v>500</v>
      </c>
      <c r="M26" s="88">
        <v>500</v>
      </c>
      <c r="N26" s="178">
        <v>100</v>
      </c>
      <c r="O26" s="178">
        <v>72</v>
      </c>
      <c r="P26" s="88">
        <v>72</v>
      </c>
      <c r="Q26" s="168">
        <f t="shared" si="0"/>
        <v>1</v>
      </c>
    </row>
    <row r="27" spans="9:17" ht="11.25">
      <c r="I27" s="91" t="s">
        <v>46</v>
      </c>
      <c r="K27" s="92">
        <v>1100</v>
      </c>
      <c r="L27" s="88">
        <v>1100</v>
      </c>
      <c r="M27" s="88">
        <v>1100</v>
      </c>
      <c r="N27" s="178">
        <v>3100</v>
      </c>
      <c r="O27" s="178">
        <v>3530</v>
      </c>
      <c r="P27" s="88">
        <v>3530</v>
      </c>
      <c r="Q27" s="168">
        <f t="shared" si="0"/>
        <v>1</v>
      </c>
    </row>
    <row r="28" spans="9:17" ht="11.25">
      <c r="I28" s="93" t="s">
        <v>505</v>
      </c>
      <c r="J28" s="99"/>
      <c r="K28" s="94">
        <f aca="true" t="shared" si="10" ref="K28:P28">SUM(K24:K27)</f>
        <v>1600</v>
      </c>
      <c r="L28" s="94">
        <f t="shared" si="10"/>
        <v>1600</v>
      </c>
      <c r="M28" s="94">
        <f t="shared" si="10"/>
        <v>1600</v>
      </c>
      <c r="N28" s="164">
        <f t="shared" si="10"/>
        <v>3420</v>
      </c>
      <c r="O28" s="164">
        <f t="shared" si="10"/>
        <v>3827</v>
      </c>
      <c r="P28" s="94">
        <f t="shared" si="10"/>
        <v>3827</v>
      </c>
      <c r="Q28" s="170">
        <f t="shared" si="0"/>
        <v>1</v>
      </c>
    </row>
    <row r="29" ht="11.25">
      <c r="Q29" s="168"/>
    </row>
    <row r="30" spans="9:17" ht="11.25">
      <c r="I30" s="91" t="s">
        <v>174</v>
      </c>
      <c r="K30" s="92">
        <v>300</v>
      </c>
      <c r="L30" s="88">
        <v>300</v>
      </c>
      <c r="M30" s="88">
        <v>300</v>
      </c>
      <c r="N30" s="178">
        <v>630</v>
      </c>
      <c r="O30" s="178">
        <v>767</v>
      </c>
      <c r="P30" s="88">
        <v>767</v>
      </c>
      <c r="Q30" s="168">
        <f t="shared" si="0"/>
        <v>1</v>
      </c>
    </row>
    <row r="31" spans="9:17" ht="11.25">
      <c r="I31" s="93" t="s">
        <v>59</v>
      </c>
      <c r="J31" s="99"/>
      <c r="K31" s="94">
        <f aca="true" t="shared" si="11" ref="K31:P31">SUM(K30)</f>
        <v>300</v>
      </c>
      <c r="L31" s="94">
        <f t="shared" si="11"/>
        <v>300</v>
      </c>
      <c r="M31" s="94">
        <f t="shared" si="11"/>
        <v>300</v>
      </c>
      <c r="N31" s="164">
        <f t="shared" si="11"/>
        <v>630</v>
      </c>
      <c r="O31" s="164">
        <f t="shared" si="11"/>
        <v>767</v>
      </c>
      <c r="P31" s="94">
        <f t="shared" si="11"/>
        <v>767</v>
      </c>
      <c r="Q31" s="170">
        <f t="shared" si="0"/>
        <v>1</v>
      </c>
    </row>
    <row r="32" ht="11.25">
      <c r="Q32" s="168"/>
    </row>
    <row r="33" spans="9:17" ht="11.25">
      <c r="I33" s="95" t="s">
        <v>506</v>
      </c>
      <c r="J33" s="89"/>
      <c r="K33" s="90">
        <f aca="true" t="shared" si="12" ref="K33:P33">K22+K28+K31</f>
        <v>2210</v>
      </c>
      <c r="L33" s="90">
        <f t="shared" si="12"/>
        <v>2210</v>
      </c>
      <c r="M33" s="90">
        <f t="shared" si="12"/>
        <v>2210</v>
      </c>
      <c r="N33" s="165">
        <f t="shared" si="12"/>
        <v>4210</v>
      </c>
      <c r="O33" s="165">
        <f t="shared" si="12"/>
        <v>4664</v>
      </c>
      <c r="P33" s="90">
        <f t="shared" si="12"/>
        <v>4664</v>
      </c>
      <c r="Q33" s="169">
        <f t="shared" si="0"/>
        <v>1</v>
      </c>
    </row>
    <row r="34" spans="2:17" ht="11.25">
      <c r="B34" s="88"/>
      <c r="C34" s="88"/>
      <c r="D34" s="88"/>
      <c r="E34" s="88"/>
      <c r="F34" s="88"/>
      <c r="Q34" s="168"/>
    </row>
    <row r="35" spans="1:17" ht="11.25">
      <c r="A35" s="89" t="s">
        <v>219</v>
      </c>
      <c r="B35" s="90">
        <f aca="true" t="shared" si="13" ref="B35:G35">B8+B12+B14</f>
        <v>4118</v>
      </c>
      <c r="C35" s="90">
        <f t="shared" si="13"/>
        <v>4118</v>
      </c>
      <c r="D35" s="90">
        <f t="shared" si="13"/>
        <v>4118</v>
      </c>
      <c r="E35" s="90">
        <f t="shared" si="13"/>
        <v>6118</v>
      </c>
      <c r="F35" s="90">
        <f t="shared" si="13"/>
        <v>6158</v>
      </c>
      <c r="G35" s="90">
        <f t="shared" si="13"/>
        <v>6158</v>
      </c>
      <c r="H35" s="173">
        <f>G35/F35</f>
        <v>1</v>
      </c>
      <c r="I35" s="95" t="s">
        <v>61</v>
      </c>
      <c r="J35" s="89"/>
      <c r="K35" s="90">
        <f aca="true" t="shared" si="14" ref="K35:P35">K12+K17+K33</f>
        <v>4118</v>
      </c>
      <c r="L35" s="90">
        <f t="shared" si="14"/>
        <v>4118</v>
      </c>
      <c r="M35" s="90">
        <f t="shared" si="14"/>
        <v>4118</v>
      </c>
      <c r="N35" s="165">
        <f t="shared" si="14"/>
        <v>6118</v>
      </c>
      <c r="O35" s="165">
        <f t="shared" si="14"/>
        <v>6158</v>
      </c>
      <c r="P35" s="90">
        <f t="shared" si="14"/>
        <v>6158</v>
      </c>
      <c r="Q35" s="169">
        <f t="shared" si="0"/>
        <v>1</v>
      </c>
    </row>
  </sheetData>
  <mergeCells count="1">
    <mergeCell ref="I1:J1"/>
  </mergeCells>
  <printOptions/>
  <pageMargins left="0.47" right="0.22" top="1" bottom="1" header="0.5" footer="0.5"/>
  <pageSetup horizontalDpi="300" verticalDpi="300" orientation="landscape" paperSize="9" scale="87" r:id="rId1"/>
  <headerFooter alignWithMargins="0">
    <oddHeader>&amp;C&amp;"Arial,Félkövér"&amp;12 924014 Sportint. és sportlét. működtetése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0">
      <selection activeCell="H2" sqref="H2"/>
    </sheetView>
  </sheetViews>
  <sheetFormatPr defaultColWidth="9.140625" defaultRowHeight="12.75"/>
  <cols>
    <col min="1" max="1" width="18.421875" style="88" customWidth="1"/>
    <col min="2" max="2" width="7.7109375" style="92" bestFit="1" customWidth="1"/>
    <col min="3" max="3" width="7.140625" style="92" bestFit="1" customWidth="1"/>
    <col min="4" max="6" width="8.00390625" style="92" customWidth="1"/>
    <col min="7" max="8" width="8.00390625" style="88" customWidth="1"/>
    <col min="9" max="9" width="9.140625" style="88" customWidth="1"/>
    <col min="10" max="10" width="9.57421875" style="88" customWidth="1"/>
    <col min="11" max="11" width="7.8515625" style="92" bestFit="1" customWidth="1"/>
    <col min="12" max="12" width="7.28125" style="88" bestFit="1" customWidth="1"/>
    <col min="13" max="16" width="8.00390625" style="88" customWidth="1"/>
    <col min="17" max="17" width="12.85156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86" t="s">
        <v>645</v>
      </c>
    </row>
    <row r="2" spans="1:17" ht="11.25">
      <c r="A2" s="88" t="s">
        <v>186</v>
      </c>
      <c r="B2" s="92">
        <f>'801214'!B2</f>
        <v>49571</v>
      </c>
      <c r="C2" s="92">
        <f>'801214'!C2</f>
        <v>48552</v>
      </c>
      <c r="D2" s="92">
        <f>'801214'!D2</f>
        <v>48552</v>
      </c>
      <c r="E2" s="92">
        <f>'801214'!E2</f>
        <v>49180</v>
      </c>
      <c r="F2" s="92">
        <f>'801214'!F2</f>
        <v>48348</v>
      </c>
      <c r="G2" s="92">
        <f>'801214'!G2</f>
        <v>48348</v>
      </c>
      <c r="H2" s="168">
        <f>G2/F2</f>
        <v>1</v>
      </c>
      <c r="I2" s="91" t="s">
        <v>78</v>
      </c>
      <c r="K2" s="92">
        <f>'801214'!K2+'805113'!K2+'751768'!K2+'924014'!K2</f>
        <v>98681</v>
      </c>
      <c r="L2" s="92">
        <f>'801214'!L2+'805113'!L2+'751768'!L2+'924014'!L2</f>
        <v>98681</v>
      </c>
      <c r="M2" s="92">
        <f>'801214'!M2+'805113'!M2+'751768'!M2+'924014'!M2</f>
        <v>91383</v>
      </c>
      <c r="N2" s="92">
        <f>'801214'!N2+'805113'!N2+'751768'!N2+'924014'!N2</f>
        <v>90383</v>
      </c>
      <c r="O2" s="92">
        <f>'801214'!O2+'805113'!O2+'751768'!O2+'924014'!O2</f>
        <v>89401</v>
      </c>
      <c r="P2" s="92">
        <f>'801214'!P2+'805113'!P2+'751768'!P2+'924014'!P2</f>
        <v>89085</v>
      </c>
      <c r="Q2" s="168">
        <f>P2/O2</f>
        <v>0.9964653639221038</v>
      </c>
    </row>
    <row r="3" spans="1:17" ht="11.25">
      <c r="A3" s="88" t="s">
        <v>187</v>
      </c>
      <c r="B3" s="92">
        <f>'801214'!B3</f>
        <v>0</v>
      </c>
      <c r="C3" s="92">
        <f>'801214'!C3</f>
        <v>0</v>
      </c>
      <c r="D3" s="92">
        <f>'801214'!D3</f>
        <v>0</v>
      </c>
      <c r="E3" s="92">
        <f>'801214'!E3</f>
        <v>0</v>
      </c>
      <c r="F3" s="92">
        <f>'801214'!F3</f>
        <v>0</v>
      </c>
      <c r="G3" s="92">
        <f>'801214'!G3</f>
        <v>0</v>
      </c>
      <c r="H3" s="168"/>
      <c r="I3" s="91" t="s">
        <v>125</v>
      </c>
      <c r="K3" s="92">
        <f>'801214'!K3+'805113'!K3+'751768'!K3+'924014'!K4</f>
        <v>5505</v>
      </c>
      <c r="L3" s="92">
        <f>'801214'!L3+'805113'!L3+'751768'!L3+'924014'!L4</f>
        <v>5505</v>
      </c>
      <c r="M3" s="92">
        <f>'801214'!M3+'805113'!M3+'751768'!M3+'924014'!M4</f>
        <v>5545</v>
      </c>
      <c r="N3" s="92">
        <f>'801214'!N3+'805113'!N3+'751768'!N3+'924014'!N4</f>
        <v>5545</v>
      </c>
      <c r="O3" s="92">
        <f>'801214'!O3+'805113'!O3+'751768'!O3+'924014'!O4</f>
        <v>5168</v>
      </c>
      <c r="P3" s="92">
        <f>'801214'!P3+'805113'!P3+'751768'!P3+'924014'!P4</f>
        <v>5029</v>
      </c>
      <c r="Q3" s="168">
        <f aca="true" t="shared" si="0" ref="Q3:Q65">P3/O3</f>
        <v>0.9731037151702786</v>
      </c>
    </row>
    <row r="4" spans="1:17" ht="11.25">
      <c r="A4" s="88" t="s">
        <v>188</v>
      </c>
      <c r="B4" s="92">
        <f>'801214'!B4</f>
        <v>54484</v>
      </c>
      <c r="C4" s="92">
        <f>'801214'!C4</f>
        <v>54484</v>
      </c>
      <c r="D4" s="92">
        <f>'801214'!D4</f>
        <v>54484</v>
      </c>
      <c r="E4" s="92">
        <f>'801214'!E4</f>
        <v>53864</v>
      </c>
      <c r="F4" s="92">
        <f>'801214'!F4</f>
        <v>54696</v>
      </c>
      <c r="G4" s="92">
        <f>'801214'!G4</f>
        <v>54696</v>
      </c>
      <c r="H4" s="168">
        <f aca="true" t="shared" si="1" ref="H4:H41">G4/F4</f>
        <v>1</v>
      </c>
      <c r="I4" s="91" t="s">
        <v>80</v>
      </c>
      <c r="K4" s="92">
        <f>'801214'!K4+'805113'!K4+'751768'!K4</f>
        <v>447</v>
      </c>
      <c r="L4" s="92">
        <f>'801214'!L4+'805113'!L4+'751768'!L4</f>
        <v>447</v>
      </c>
      <c r="M4" s="92">
        <f>'801214'!M4+'805113'!M4+'751768'!M4</f>
        <v>447</v>
      </c>
      <c r="N4" s="92">
        <f>'801214'!N4+'805113'!N4+'751768'!N4</f>
        <v>447</v>
      </c>
      <c r="O4" s="92">
        <f>'801214'!O4+'805113'!O4+'751768'!O4</f>
        <v>813</v>
      </c>
      <c r="P4" s="92">
        <f>'801214'!P4+'805113'!P4+'751768'!P4</f>
        <v>813</v>
      </c>
      <c r="Q4" s="168">
        <f t="shared" si="0"/>
        <v>1</v>
      </c>
    </row>
    <row r="5" spans="1:17" ht="11.25">
      <c r="A5" s="88" t="s">
        <v>189</v>
      </c>
      <c r="B5" s="92">
        <f>'801214'!B5</f>
        <v>0</v>
      </c>
      <c r="C5" s="92">
        <f>'801214'!C5</f>
        <v>0</v>
      </c>
      <c r="D5" s="92">
        <f>'801214'!D5</f>
        <v>0</v>
      </c>
      <c r="E5" s="92">
        <f>'801214'!E5</f>
        <v>0</v>
      </c>
      <c r="F5" s="92">
        <f>'801214'!F5</f>
        <v>0</v>
      </c>
      <c r="G5" s="92">
        <f>'801214'!G5</f>
        <v>0</v>
      </c>
      <c r="H5" s="168"/>
      <c r="I5" s="91" t="s">
        <v>228</v>
      </c>
      <c r="K5" s="92">
        <f>'801214'!K5+'805113'!K5</f>
        <v>7000</v>
      </c>
      <c r="L5" s="92">
        <f>'801214'!L5+'805113'!L5</f>
        <v>7000</v>
      </c>
      <c r="M5" s="92">
        <f>'801214'!M5+'805113'!M5</f>
        <v>7700</v>
      </c>
      <c r="N5" s="92">
        <f>'801214'!N5+'805113'!N5</f>
        <v>8500</v>
      </c>
      <c r="O5" s="92">
        <f>'801214'!O5+'805113'!O5</f>
        <v>8779</v>
      </c>
      <c r="P5" s="92">
        <f>'801214'!P5+'805113'!P5</f>
        <v>8235</v>
      </c>
      <c r="Q5" s="168">
        <f t="shared" si="0"/>
        <v>0.9380339446406196</v>
      </c>
    </row>
    <row r="6" spans="1:17" ht="11.25">
      <c r="A6" s="88" t="s">
        <v>190</v>
      </c>
      <c r="B6" s="92">
        <f>'801214'!B6</f>
        <v>928</v>
      </c>
      <c r="C6" s="92">
        <f>'801214'!C6</f>
        <v>835</v>
      </c>
      <c r="D6" s="92">
        <f>'801214'!D6</f>
        <v>835</v>
      </c>
      <c r="E6" s="92">
        <f>'801214'!E6</f>
        <v>835</v>
      </c>
      <c r="F6" s="92">
        <f>'801214'!F6</f>
        <v>835</v>
      </c>
      <c r="G6" s="92">
        <f>'801214'!G6</f>
        <v>835</v>
      </c>
      <c r="H6" s="168">
        <f t="shared" si="1"/>
        <v>1</v>
      </c>
      <c r="I6" s="91" t="s">
        <v>229</v>
      </c>
      <c r="K6" s="92">
        <f>'801214'!K6+'805113'!K6</f>
        <v>0</v>
      </c>
      <c r="L6" s="92">
        <f>'801214'!L6+'805113'!L6</f>
        <v>0</v>
      </c>
      <c r="M6" s="92">
        <f>'801214'!M6+'805113'!M6</f>
        <v>1300</v>
      </c>
      <c r="N6" s="92">
        <f>'801214'!N6+'805113'!N6</f>
        <v>1500</v>
      </c>
      <c r="O6" s="92">
        <f>'801214'!O6+'805113'!O6</f>
        <v>1675</v>
      </c>
      <c r="P6" s="92">
        <f>'801214'!P6+'805113'!P6</f>
        <v>1675</v>
      </c>
      <c r="Q6" s="168">
        <f t="shared" si="0"/>
        <v>1</v>
      </c>
    </row>
    <row r="7" spans="1:17" ht="11.25">
      <c r="A7" s="88" t="s">
        <v>191</v>
      </c>
      <c r="B7" s="92">
        <f>'801214'!B7</f>
        <v>9280</v>
      </c>
      <c r="C7" s="92">
        <f>'801214'!C7</f>
        <v>1856</v>
      </c>
      <c r="D7" s="92">
        <f>'801214'!D7</f>
        <v>1856</v>
      </c>
      <c r="E7" s="92">
        <f>'801214'!E7</f>
        <v>1856</v>
      </c>
      <c r="F7" s="92">
        <f>'801214'!F7</f>
        <v>1856</v>
      </c>
      <c r="G7" s="92">
        <f>'801214'!G7</f>
        <v>1856</v>
      </c>
      <c r="H7" s="168">
        <f t="shared" si="1"/>
        <v>1</v>
      </c>
      <c r="I7" s="91" t="s">
        <v>82</v>
      </c>
      <c r="K7" s="92">
        <f>'801214'!K7+'805113'!K7+'751768'!K5</f>
        <v>6101</v>
      </c>
      <c r="L7" s="92">
        <f>'801214'!L7+'805113'!L7+'751768'!L5</f>
        <v>6101</v>
      </c>
      <c r="M7" s="92">
        <f>'801214'!M7+'805113'!M7+'751768'!M5</f>
        <v>5871</v>
      </c>
      <c r="N7" s="92">
        <f>'801214'!N7+'805113'!N7+'751768'!N5</f>
        <v>5871</v>
      </c>
      <c r="O7" s="92">
        <f>'801214'!O7+'805113'!O7+'751768'!O5</f>
        <v>5789</v>
      </c>
      <c r="P7" s="92">
        <f>'801214'!P7+'805113'!P7+'751768'!P5</f>
        <v>5517</v>
      </c>
      <c r="Q7" s="168">
        <f t="shared" si="0"/>
        <v>0.9530143375367075</v>
      </c>
    </row>
    <row r="8" spans="1:17" ht="11.25">
      <c r="A8" s="88" t="s">
        <v>192</v>
      </c>
      <c r="B8" s="92">
        <f>'801214'!B8</f>
        <v>0</v>
      </c>
      <c r="C8" s="92">
        <f>'801214'!C8</f>
        <v>0</v>
      </c>
      <c r="D8" s="92">
        <f>'801214'!D8</f>
        <v>0</v>
      </c>
      <c r="E8" s="92">
        <f>'801214'!E8</f>
        <v>0</v>
      </c>
      <c r="F8" s="92">
        <f>'801214'!F8</f>
        <v>0</v>
      </c>
      <c r="G8" s="92">
        <f>'801214'!G8</f>
        <v>0</v>
      </c>
      <c r="H8" s="168"/>
      <c r="I8" s="91" t="s">
        <v>131</v>
      </c>
      <c r="K8" s="92">
        <f>'801214'!K8</f>
        <v>0</v>
      </c>
      <c r="L8" s="92">
        <f>'801214'!L8</f>
        <v>0</v>
      </c>
      <c r="M8" s="92">
        <f>'801214'!M8</f>
        <v>907</v>
      </c>
      <c r="N8" s="92">
        <f>'801214'!N8</f>
        <v>907</v>
      </c>
      <c r="O8" s="92">
        <f>'801214'!O8</f>
        <v>907</v>
      </c>
      <c r="P8" s="92">
        <f>'801214'!P8</f>
        <v>907</v>
      </c>
      <c r="Q8" s="168">
        <f t="shared" si="0"/>
        <v>1</v>
      </c>
    </row>
    <row r="9" spans="1:17" ht="11.25">
      <c r="A9" s="88" t="s">
        <v>196</v>
      </c>
      <c r="B9" s="92">
        <f>'801214'!B9</f>
        <v>1830</v>
      </c>
      <c r="C9" s="92">
        <f>'801214'!C9</f>
        <v>1800</v>
      </c>
      <c r="D9" s="92">
        <f>'801214'!D9</f>
        <v>1800</v>
      </c>
      <c r="E9" s="92">
        <f>'801214'!E9</f>
        <v>1714</v>
      </c>
      <c r="F9" s="92">
        <f>'801214'!F9</f>
        <v>990</v>
      </c>
      <c r="G9" s="92">
        <f>'801214'!G9</f>
        <v>990</v>
      </c>
      <c r="H9" s="168">
        <f t="shared" si="1"/>
        <v>1</v>
      </c>
      <c r="I9" s="91" t="s">
        <v>585</v>
      </c>
      <c r="K9" s="92">
        <f>'751768'!K6</f>
        <v>0</v>
      </c>
      <c r="L9" s="92">
        <f>'751768'!L6</f>
        <v>0</v>
      </c>
      <c r="M9" s="92">
        <f>'751768'!M6</f>
        <v>0</v>
      </c>
      <c r="N9" s="92">
        <f>'751768'!N6</f>
        <v>0</v>
      </c>
      <c r="O9" s="92">
        <f>'751768'!O6</f>
        <v>151</v>
      </c>
      <c r="P9" s="92">
        <f>'751768'!P6</f>
        <v>151</v>
      </c>
      <c r="Q9" s="168">
        <f t="shared" si="0"/>
        <v>1</v>
      </c>
    </row>
    <row r="10" spans="1:17" ht="11.25">
      <c r="A10" s="88" t="s">
        <v>198</v>
      </c>
      <c r="B10" s="92">
        <f>'801214'!B10</f>
        <v>0</v>
      </c>
      <c r="C10" s="92">
        <f>'801214'!C10</f>
        <v>0</v>
      </c>
      <c r="D10" s="92">
        <f>'801214'!D10</f>
        <v>0</v>
      </c>
      <c r="E10" s="92">
        <f>'801214'!E10</f>
        <v>0</v>
      </c>
      <c r="F10" s="92">
        <f>'801214'!F10</f>
        <v>0</v>
      </c>
      <c r="G10" s="92">
        <f>'801214'!G10</f>
        <v>0</v>
      </c>
      <c r="H10" s="168"/>
      <c r="I10" s="91" t="s">
        <v>85</v>
      </c>
      <c r="K10" s="92">
        <f>'801214'!K9+'805113'!K8+'751768'!K7+'924014'!K5</f>
        <v>823</v>
      </c>
      <c r="L10" s="92">
        <f>'801214'!L9+'805113'!L8+'751768'!L7+'924014'!L5</f>
        <v>823</v>
      </c>
      <c r="M10" s="92">
        <f>'801214'!M9+'805113'!M8+'751768'!M7+'924014'!M5</f>
        <v>1761</v>
      </c>
      <c r="N10" s="92">
        <f>'801214'!N9+'805113'!N8+'751768'!N7+'924014'!N5</f>
        <v>1761</v>
      </c>
      <c r="O10" s="92">
        <f>'801214'!O9+'805113'!O8+'751768'!O7+'924014'!O5</f>
        <v>1923</v>
      </c>
      <c r="P10" s="92">
        <f>'801214'!P9+'805113'!P8+'751768'!P7+'924014'!P5</f>
        <v>1898</v>
      </c>
      <c r="Q10" s="168">
        <f t="shared" si="0"/>
        <v>0.9869994799791991</v>
      </c>
    </row>
    <row r="11" spans="1:17" ht="11.25">
      <c r="A11" s="88" t="s">
        <v>199</v>
      </c>
      <c r="B11" s="92">
        <f>'801214'!B11</f>
        <v>4218</v>
      </c>
      <c r="C11" s="92">
        <f>'801214'!C11</f>
        <v>4186</v>
      </c>
      <c r="D11" s="92">
        <f>'801214'!D11</f>
        <v>4186</v>
      </c>
      <c r="E11" s="92">
        <f>'801214'!E11</f>
        <v>3511</v>
      </c>
      <c r="F11" s="92">
        <f>'801214'!F11</f>
        <v>4093</v>
      </c>
      <c r="G11" s="92">
        <f>'801214'!G11</f>
        <v>4093</v>
      </c>
      <c r="H11" s="168">
        <f t="shared" si="1"/>
        <v>1</v>
      </c>
      <c r="I11" s="91" t="s">
        <v>127</v>
      </c>
      <c r="K11" s="92">
        <f>'801214'!K10+'805113'!K9</f>
        <v>900</v>
      </c>
      <c r="L11" s="92">
        <f>'801214'!L10+'805113'!L9</f>
        <v>900</v>
      </c>
      <c r="M11" s="92">
        <f>'801214'!M10+'805113'!M9</f>
        <v>900</v>
      </c>
      <c r="N11" s="92">
        <f>'801214'!N10+'805113'!N9</f>
        <v>900</v>
      </c>
      <c r="O11" s="92">
        <f>'801214'!O10+'805113'!O9</f>
        <v>236</v>
      </c>
      <c r="P11" s="92">
        <f>'801214'!P10+'805113'!P9</f>
        <v>197</v>
      </c>
      <c r="Q11" s="168">
        <f t="shared" si="0"/>
        <v>0.8347457627118644</v>
      </c>
    </row>
    <row r="12" spans="1:17" ht="11.25">
      <c r="A12" s="88" t="s">
        <v>200</v>
      </c>
      <c r="B12" s="92">
        <f>'801214'!B12</f>
        <v>0</v>
      </c>
      <c r="C12" s="92">
        <f>'801214'!C12</f>
        <v>0</v>
      </c>
      <c r="D12" s="92">
        <f>'801214'!D12</f>
        <v>0</v>
      </c>
      <c r="E12" s="92">
        <f>'801214'!E12</f>
        <v>0</v>
      </c>
      <c r="F12" s="92">
        <f>'801214'!F12</f>
        <v>0</v>
      </c>
      <c r="G12" s="92">
        <f>'801214'!G12</f>
        <v>0</v>
      </c>
      <c r="H12" s="168"/>
      <c r="I12" s="91" t="s">
        <v>86</v>
      </c>
      <c r="K12" s="92">
        <f>'801214'!K11+'805113'!K10+'751768'!K8+'924014'!K6</f>
        <v>3443</v>
      </c>
      <c r="L12" s="92">
        <f>'801214'!L11+'805113'!L10+'751768'!L8+'924014'!L6</f>
        <v>3443</v>
      </c>
      <c r="M12" s="92">
        <f>'801214'!M11+'805113'!M10+'751768'!M8+'924014'!M6</f>
        <v>3443</v>
      </c>
      <c r="N12" s="92">
        <f>'801214'!N11+'805113'!N10+'751768'!N8+'924014'!N6</f>
        <v>3443</v>
      </c>
      <c r="O12" s="92">
        <f>'801214'!O11+'805113'!O10+'751768'!O8+'924014'!O6</f>
        <v>3287</v>
      </c>
      <c r="P12" s="92">
        <f>'801214'!P11+'805113'!P10+'751768'!P8+'924014'!P6</f>
        <v>3284</v>
      </c>
      <c r="Q12" s="168">
        <f t="shared" si="0"/>
        <v>0.9990873136598722</v>
      </c>
    </row>
    <row r="13" spans="1:17" ht="11.25">
      <c r="A13" s="88" t="s">
        <v>207</v>
      </c>
      <c r="B13" s="92">
        <f>'801214'!B13</f>
        <v>2950</v>
      </c>
      <c r="C13" s="92">
        <f>'801214'!C13</f>
        <v>2950</v>
      </c>
      <c r="D13" s="92">
        <f>'801214'!D13</f>
        <v>2950</v>
      </c>
      <c r="E13" s="92">
        <f>'801214'!E13</f>
        <v>2900</v>
      </c>
      <c r="F13" s="92">
        <f>'801214'!F13</f>
        <v>2870</v>
      </c>
      <c r="G13" s="92">
        <f>'801214'!G13</f>
        <v>2870</v>
      </c>
      <c r="H13" s="168">
        <f t="shared" si="1"/>
        <v>1</v>
      </c>
      <c r="I13" s="91" t="s">
        <v>13</v>
      </c>
      <c r="K13" s="92">
        <f>'801214'!K12+'805113'!K11+'751768'!K9</f>
        <v>1300</v>
      </c>
      <c r="L13" s="92">
        <f>'801214'!L12+'805113'!L11+'751768'!L9</f>
        <v>1300</v>
      </c>
      <c r="M13" s="92">
        <f>'801214'!M12+'805113'!M11+'751768'!M9</f>
        <v>1300</v>
      </c>
      <c r="N13" s="92">
        <f>'801214'!N12+'805113'!N11+'751768'!N9</f>
        <v>1300</v>
      </c>
      <c r="O13" s="92">
        <f>'801214'!O12+'805113'!O11+'751768'!O9</f>
        <v>1490</v>
      </c>
      <c r="P13" s="92">
        <f>'801214'!P12+'805113'!P11+'751768'!P9</f>
        <v>1477</v>
      </c>
      <c r="Q13" s="168">
        <f t="shared" si="0"/>
        <v>0.991275167785235</v>
      </c>
    </row>
    <row r="14" spans="1:17" ht="11.25">
      <c r="A14" s="88" t="s">
        <v>208</v>
      </c>
      <c r="B14" s="92">
        <f>'801214'!B14</f>
        <v>495</v>
      </c>
      <c r="C14" s="92">
        <f>'801214'!C14</f>
        <v>495</v>
      </c>
      <c r="D14" s="92">
        <f>'801214'!D14</f>
        <v>495</v>
      </c>
      <c r="E14" s="92">
        <f>'801214'!E14</f>
        <v>495</v>
      </c>
      <c r="F14" s="92">
        <f>'801214'!F14</f>
        <v>630</v>
      </c>
      <c r="G14" s="92">
        <f>'801214'!G14</f>
        <v>630</v>
      </c>
      <c r="H14" s="168">
        <f t="shared" si="1"/>
        <v>1</v>
      </c>
      <c r="I14" s="91" t="s">
        <v>132</v>
      </c>
      <c r="K14" s="92">
        <f>'801214'!K13+'805113'!K12</f>
        <v>0</v>
      </c>
      <c r="L14" s="92">
        <f>'801214'!L13+'805113'!L12</f>
        <v>0</v>
      </c>
      <c r="M14" s="92">
        <f>'801214'!M13+'805113'!M12</f>
        <v>2816</v>
      </c>
      <c r="N14" s="92">
        <f>'801214'!N13+'805113'!N12</f>
        <v>2816</v>
      </c>
      <c r="O14" s="92">
        <f>'801214'!O13+'805113'!O12</f>
        <v>2851</v>
      </c>
      <c r="P14" s="92">
        <f>'801214'!P13+'805113'!P12</f>
        <v>2412</v>
      </c>
      <c r="Q14" s="168">
        <f t="shared" si="0"/>
        <v>0.8460189407225535</v>
      </c>
    </row>
    <row r="15" spans="1:17" ht="11.25">
      <c r="A15" s="88" t="s">
        <v>195</v>
      </c>
      <c r="B15" s="92">
        <f>'805113'!B2</f>
        <v>3749</v>
      </c>
      <c r="C15" s="92">
        <f>'805113'!C2</f>
        <v>3680</v>
      </c>
      <c r="D15" s="92">
        <f>'805113'!D2</f>
        <v>3680</v>
      </c>
      <c r="E15" s="92">
        <f>'805113'!E2</f>
        <v>3680</v>
      </c>
      <c r="F15" s="92">
        <f>'805113'!F2</f>
        <v>3680</v>
      </c>
      <c r="G15" s="92">
        <f>'805113'!G2</f>
        <v>3680</v>
      </c>
      <c r="H15" s="168">
        <f t="shared" si="1"/>
        <v>1</v>
      </c>
      <c r="I15" s="91" t="s">
        <v>133</v>
      </c>
      <c r="K15" s="92">
        <f>'801214'!K14</f>
        <v>0</v>
      </c>
      <c r="L15" s="92">
        <f>'801214'!L14</f>
        <v>0</v>
      </c>
      <c r="M15" s="92">
        <f>'801214'!M14+'805113'!M13</f>
        <v>470</v>
      </c>
      <c r="N15" s="92">
        <f>'801214'!N14+'805113'!N13</f>
        <v>470</v>
      </c>
      <c r="O15" s="92">
        <f>'801214'!O14+'805113'!O13</f>
        <v>344</v>
      </c>
      <c r="P15" s="92">
        <f>'801214'!P14+'805113'!P13</f>
        <v>306</v>
      </c>
      <c r="Q15" s="168">
        <f t="shared" si="0"/>
        <v>0.8895348837209303</v>
      </c>
    </row>
    <row r="16" spans="1:17" ht="11.25">
      <c r="A16" s="88" t="s">
        <v>210</v>
      </c>
      <c r="B16" s="92">
        <f>'924014'!B2</f>
        <v>0</v>
      </c>
      <c r="C16" s="92">
        <f>'924014'!C2</f>
        <v>0</v>
      </c>
      <c r="D16" s="92">
        <f>'924014'!D2</f>
        <v>0</v>
      </c>
      <c r="E16" s="92">
        <f>'924014'!E2</f>
        <v>0</v>
      </c>
      <c r="F16" s="92">
        <f>'924014'!F2</f>
        <v>0</v>
      </c>
      <c r="G16" s="92">
        <f>'924014'!G2</f>
        <v>0</v>
      </c>
      <c r="H16" s="168"/>
      <c r="I16" s="91" t="s">
        <v>230</v>
      </c>
      <c r="K16" s="92">
        <f>'801214'!K15</f>
        <v>0</v>
      </c>
      <c r="L16" s="92">
        <f>'801214'!L15</f>
        <v>0</v>
      </c>
      <c r="M16" s="92">
        <f>'801214'!M15</f>
        <v>0</v>
      </c>
      <c r="N16" s="92">
        <f>'801214'!N15</f>
        <v>0</v>
      </c>
      <c r="O16" s="92">
        <f>'801214'!O15</f>
        <v>0</v>
      </c>
      <c r="P16" s="92">
        <f>'801214'!P15</f>
        <v>0</v>
      </c>
      <c r="Q16" s="168"/>
    </row>
    <row r="17" spans="1:17" ht="11.25">
      <c r="A17" s="99" t="s">
        <v>214</v>
      </c>
      <c r="B17" s="94">
        <f aca="true" t="shared" si="2" ref="B17:G17">SUM(B2:B16)</f>
        <v>127505</v>
      </c>
      <c r="C17" s="94">
        <f t="shared" si="2"/>
        <v>118838</v>
      </c>
      <c r="D17" s="94">
        <f t="shared" si="2"/>
        <v>118838</v>
      </c>
      <c r="E17" s="94">
        <f t="shared" si="2"/>
        <v>118035</v>
      </c>
      <c r="F17" s="94">
        <f t="shared" si="2"/>
        <v>117998</v>
      </c>
      <c r="G17" s="94">
        <f t="shared" si="2"/>
        <v>117998</v>
      </c>
      <c r="H17" s="170">
        <f t="shared" si="1"/>
        <v>1</v>
      </c>
      <c r="I17" s="91" t="s">
        <v>134</v>
      </c>
      <c r="K17" s="92">
        <f>'801214'!K16+'805113'!K14</f>
        <v>0</v>
      </c>
      <c r="L17" s="92">
        <f>'801214'!L16+'805113'!L14</f>
        <v>0</v>
      </c>
      <c r="M17" s="92">
        <f>'801214'!M16+'805113'!M14</f>
        <v>47</v>
      </c>
      <c r="N17" s="92">
        <f>'801214'!N16+'805113'!N14</f>
        <v>47</v>
      </c>
      <c r="O17" s="92">
        <f>'801214'!O16+'805113'!O14</f>
        <v>35</v>
      </c>
      <c r="P17" s="92">
        <f>'801214'!P16+'805113'!P14</f>
        <v>29</v>
      </c>
      <c r="Q17" s="168">
        <f t="shared" si="0"/>
        <v>0.8285714285714286</v>
      </c>
    </row>
    <row r="18" spans="8:17" ht="11.25">
      <c r="H18" s="168"/>
      <c r="I18" s="91" t="s">
        <v>5</v>
      </c>
      <c r="K18" s="92">
        <f>'924014'!K3</f>
        <v>0</v>
      </c>
      <c r="L18" s="92">
        <f>'924014'!L3</f>
        <v>0</v>
      </c>
      <c r="M18" s="92">
        <f>'924014'!M3</f>
        <v>0</v>
      </c>
      <c r="N18" s="92">
        <f>'924014'!N3</f>
        <v>0</v>
      </c>
      <c r="O18" s="92">
        <f>'924014'!O3</f>
        <v>649</v>
      </c>
      <c r="P18" s="92">
        <f>'924014'!P3</f>
        <v>649</v>
      </c>
      <c r="Q18" s="168">
        <f t="shared" si="0"/>
        <v>1</v>
      </c>
    </row>
    <row r="19" spans="1:17" ht="11.25">
      <c r="A19" s="88" t="s">
        <v>212</v>
      </c>
      <c r="B19" s="92">
        <f>'801214'!B17</f>
        <v>527</v>
      </c>
      <c r="C19" s="92">
        <f>'801214'!C17</f>
        <v>527</v>
      </c>
      <c r="D19" s="92">
        <f>'801214'!D17</f>
        <v>527</v>
      </c>
      <c r="E19" s="92">
        <f>'801214'!E17</f>
        <v>527</v>
      </c>
      <c r="F19" s="92">
        <f>'801214'!F17</f>
        <v>527</v>
      </c>
      <c r="G19" s="92">
        <f>'801214'!G17</f>
        <v>527</v>
      </c>
      <c r="H19" s="168">
        <f t="shared" si="1"/>
        <v>1</v>
      </c>
      <c r="I19" s="93" t="s">
        <v>525</v>
      </c>
      <c r="J19" s="99"/>
      <c r="K19" s="94">
        <f aca="true" t="shared" si="3" ref="K19:P19">SUM(K2:K18)</f>
        <v>124200</v>
      </c>
      <c r="L19" s="94">
        <f t="shared" si="3"/>
        <v>124200</v>
      </c>
      <c r="M19" s="94">
        <f t="shared" si="3"/>
        <v>123890</v>
      </c>
      <c r="N19" s="94">
        <f t="shared" si="3"/>
        <v>123890</v>
      </c>
      <c r="O19" s="94">
        <f t="shared" si="3"/>
        <v>123498</v>
      </c>
      <c r="P19" s="94">
        <f t="shared" si="3"/>
        <v>121664</v>
      </c>
      <c r="Q19" s="168">
        <f t="shared" si="0"/>
        <v>0.9851495570778475</v>
      </c>
    </row>
    <row r="20" spans="1:17" ht="11.25">
      <c r="A20" s="88" t="s">
        <v>213</v>
      </c>
      <c r="B20" s="92">
        <f>'801214'!B18</f>
        <v>363</v>
      </c>
      <c r="C20" s="92">
        <f>'801214'!C18</f>
        <v>352</v>
      </c>
      <c r="D20" s="92">
        <f>'801214'!D18</f>
        <v>352</v>
      </c>
      <c r="E20" s="92">
        <f>'801214'!E18</f>
        <v>352</v>
      </c>
      <c r="F20" s="92">
        <f>'801214'!F18</f>
        <v>356</v>
      </c>
      <c r="G20" s="92">
        <f>'801214'!G18</f>
        <v>356</v>
      </c>
      <c r="H20" s="168">
        <f t="shared" si="1"/>
        <v>1</v>
      </c>
      <c r="I20" s="91"/>
      <c r="Q20" s="168"/>
    </row>
    <row r="21" spans="1:17" ht="11.25">
      <c r="A21" s="88" t="s">
        <v>217</v>
      </c>
      <c r="B21" s="92">
        <f>'801214'!B20</f>
        <v>0</v>
      </c>
      <c r="C21" s="92">
        <f>'801214'!C20</f>
        <v>0</v>
      </c>
      <c r="D21" s="92">
        <f>'801214'!D20</f>
        <v>0</v>
      </c>
      <c r="E21" s="92">
        <f>'801214'!E20</f>
        <v>0</v>
      </c>
      <c r="F21" s="92">
        <f>'801214'!F20</f>
        <v>2076</v>
      </c>
      <c r="G21" s="92">
        <f>'801214'!G20</f>
        <v>2076</v>
      </c>
      <c r="H21" s="168">
        <f t="shared" si="1"/>
        <v>1</v>
      </c>
      <c r="I21" s="91" t="s">
        <v>87</v>
      </c>
      <c r="K21" s="92">
        <f>'801214'!K19+'805113'!K17+'751768'!K12+'924014'!K9</f>
        <v>3363</v>
      </c>
      <c r="L21" s="92">
        <f>'801214'!L19+'805113'!L17+'751768'!L12+'924014'!L9</f>
        <v>3363</v>
      </c>
      <c r="M21" s="92">
        <f>'801214'!M19+'805113'!M17+'751768'!M12+'924014'!M9</f>
        <v>3423</v>
      </c>
      <c r="N21" s="92">
        <f>'801214'!N19+'805113'!N17+'751768'!N12+'924014'!N9</f>
        <v>3423</v>
      </c>
      <c r="O21" s="92">
        <f>'801214'!O19+'805113'!O17+'751768'!O12+'924014'!O9</f>
        <v>2761</v>
      </c>
      <c r="P21" s="92">
        <f>'801214'!P19+'805113'!P17+'751768'!P12+'924014'!P9</f>
        <v>2214</v>
      </c>
      <c r="Q21" s="168">
        <f t="shared" si="0"/>
        <v>0.8018833755885548</v>
      </c>
    </row>
    <row r="22" spans="1:17" ht="11.25">
      <c r="A22" s="88" t="s">
        <v>216</v>
      </c>
      <c r="B22" s="92">
        <f>'924014'!B5</f>
        <v>0</v>
      </c>
      <c r="C22" s="92">
        <f>'924014'!C5</f>
        <v>0</v>
      </c>
      <c r="D22" s="92">
        <f>'924014'!D5</f>
        <v>0</v>
      </c>
      <c r="E22" s="92">
        <f>'924014'!E5</f>
        <v>0</v>
      </c>
      <c r="F22" s="92">
        <f>'924014'!F5</f>
        <v>0</v>
      </c>
      <c r="G22" s="92">
        <f>'924014'!G5</f>
        <v>0</v>
      </c>
      <c r="H22" s="168"/>
      <c r="I22" s="91" t="s">
        <v>135</v>
      </c>
      <c r="K22" s="92">
        <f>'801214'!K20</f>
        <v>0</v>
      </c>
      <c r="L22" s="92">
        <f>'801214'!L20</f>
        <v>0</v>
      </c>
      <c r="M22" s="92">
        <f>'801214'!M20</f>
        <v>0</v>
      </c>
      <c r="N22" s="92">
        <f>'801214'!N20</f>
        <v>0</v>
      </c>
      <c r="O22" s="92">
        <f>'801214'!O20</f>
        <v>0</v>
      </c>
      <c r="P22" s="92">
        <f>'801214'!P20</f>
        <v>0</v>
      </c>
      <c r="Q22" s="168"/>
    </row>
    <row r="23" spans="1:17" ht="11.25">
      <c r="A23" s="99" t="s">
        <v>528</v>
      </c>
      <c r="B23" s="94">
        <f aca="true" t="shared" si="4" ref="B23:G23">SUM(B19:B22)</f>
        <v>890</v>
      </c>
      <c r="C23" s="94">
        <f t="shared" si="4"/>
        <v>879</v>
      </c>
      <c r="D23" s="94">
        <f t="shared" si="4"/>
        <v>879</v>
      </c>
      <c r="E23" s="94">
        <f t="shared" si="4"/>
        <v>879</v>
      </c>
      <c r="F23" s="94">
        <f t="shared" si="4"/>
        <v>2959</v>
      </c>
      <c r="G23" s="94">
        <f t="shared" si="4"/>
        <v>2959</v>
      </c>
      <c r="H23" s="170">
        <f t="shared" si="1"/>
        <v>1</v>
      </c>
      <c r="I23" s="91" t="s">
        <v>136</v>
      </c>
      <c r="K23" s="92">
        <f>'801214'!K21</f>
        <v>0</v>
      </c>
      <c r="L23" s="92">
        <f>'801214'!L21</f>
        <v>0</v>
      </c>
      <c r="M23" s="92">
        <f>'801214'!M21+'751768'!M13</f>
        <v>230</v>
      </c>
      <c r="N23" s="92">
        <f>'801214'!N21+'751768'!N13</f>
        <v>230</v>
      </c>
      <c r="O23" s="92">
        <f>'801214'!O21+'751768'!O13</f>
        <v>229</v>
      </c>
      <c r="P23" s="92">
        <f>'801214'!P21+'751768'!P13</f>
        <v>229</v>
      </c>
      <c r="Q23" s="168">
        <f t="shared" si="0"/>
        <v>1</v>
      </c>
    </row>
    <row r="24" spans="8:17" ht="11.25">
      <c r="H24" s="168"/>
      <c r="I24" s="93" t="s">
        <v>88</v>
      </c>
      <c r="J24" s="99"/>
      <c r="K24" s="94">
        <f aca="true" t="shared" si="5" ref="K24:P24">SUM(K21:K23)</f>
        <v>3363</v>
      </c>
      <c r="L24" s="94">
        <f t="shared" si="5"/>
        <v>3363</v>
      </c>
      <c r="M24" s="94">
        <f t="shared" si="5"/>
        <v>3653</v>
      </c>
      <c r="N24" s="94">
        <f t="shared" si="5"/>
        <v>3653</v>
      </c>
      <c r="O24" s="94">
        <f t="shared" si="5"/>
        <v>2990</v>
      </c>
      <c r="P24" s="94">
        <f t="shared" si="5"/>
        <v>2443</v>
      </c>
      <c r="Q24" s="168">
        <f t="shared" si="0"/>
        <v>0.817056856187291</v>
      </c>
    </row>
    <row r="25" spans="1:17" ht="11.25">
      <c r="A25" s="89" t="s">
        <v>215</v>
      </c>
      <c r="B25" s="90">
        <f aca="true" t="shared" si="6" ref="B25:G25">B17+B23</f>
        <v>128395</v>
      </c>
      <c r="C25" s="90">
        <f t="shared" si="6"/>
        <v>119717</v>
      </c>
      <c r="D25" s="90">
        <f t="shared" si="6"/>
        <v>119717</v>
      </c>
      <c r="E25" s="90">
        <f t="shared" si="6"/>
        <v>118914</v>
      </c>
      <c r="F25" s="90">
        <f t="shared" si="6"/>
        <v>120957</v>
      </c>
      <c r="G25" s="90">
        <f t="shared" si="6"/>
        <v>120957</v>
      </c>
      <c r="H25" s="169">
        <f t="shared" si="1"/>
        <v>1</v>
      </c>
      <c r="I25" s="91"/>
      <c r="Q25" s="168"/>
    </row>
    <row r="26" spans="8:17" ht="11.25">
      <c r="H26" s="168"/>
      <c r="I26" s="95" t="s">
        <v>507</v>
      </c>
      <c r="J26" s="89"/>
      <c r="K26" s="90">
        <f aca="true" t="shared" si="7" ref="K26:P26">K19+K24</f>
        <v>127563</v>
      </c>
      <c r="L26" s="90">
        <f t="shared" si="7"/>
        <v>127563</v>
      </c>
      <c r="M26" s="90">
        <f t="shared" si="7"/>
        <v>127543</v>
      </c>
      <c r="N26" s="90">
        <f t="shared" si="7"/>
        <v>127543</v>
      </c>
      <c r="O26" s="90">
        <f t="shared" si="7"/>
        <v>126488</v>
      </c>
      <c r="P26" s="90">
        <f t="shared" si="7"/>
        <v>124107</v>
      </c>
      <c r="Q26" s="168">
        <f t="shared" si="0"/>
        <v>0.9811760799443425</v>
      </c>
    </row>
    <row r="27" spans="1:17" ht="11.25">
      <c r="A27" s="88" t="s">
        <v>224</v>
      </c>
      <c r="B27" s="92">
        <f>'751768'!B2+'924014'!B11</f>
        <v>0</v>
      </c>
      <c r="C27" s="92">
        <f>'751768'!C2+'924014'!C11</f>
        <v>0</v>
      </c>
      <c r="D27" s="92">
        <f>'751768'!D2+'924014'!D11</f>
        <v>0</v>
      </c>
      <c r="E27" s="92">
        <f>'751768'!E2+'924014'!E11</f>
        <v>0</v>
      </c>
      <c r="F27" s="92">
        <f>'751768'!F2+'924014'!F11</f>
        <v>0</v>
      </c>
      <c r="G27" s="92">
        <f>'751768'!G2+'924014'!G11</f>
        <v>0</v>
      </c>
      <c r="H27" s="168"/>
      <c r="I27" s="91"/>
      <c r="Q27" s="168"/>
    </row>
    <row r="28" spans="1:17" ht="11.25">
      <c r="A28" s="88" t="s">
        <v>168</v>
      </c>
      <c r="B28" s="92">
        <f>'924014'!B10</f>
        <v>4000</v>
      </c>
      <c r="C28" s="92">
        <f>'924014'!C10</f>
        <v>4000</v>
      </c>
      <c r="D28" s="92">
        <f>'924014'!D10</f>
        <v>4000</v>
      </c>
      <c r="E28" s="92">
        <f>'924014'!E10</f>
        <v>4000</v>
      </c>
      <c r="F28" s="92">
        <f>'924014'!F10</f>
        <v>3169</v>
      </c>
      <c r="G28" s="92">
        <f>'924014'!G10</f>
        <v>3169</v>
      </c>
      <c r="H28" s="168">
        <f t="shared" si="1"/>
        <v>1</v>
      </c>
      <c r="I28" s="91" t="s">
        <v>23</v>
      </c>
      <c r="K28" s="92">
        <f>'801214'!K26+'805113'!K22+'751768'!K18+'924014'!K14</f>
        <v>36993</v>
      </c>
      <c r="L28" s="92">
        <f>'801214'!L26+'805113'!L22+'751768'!L18+'924014'!L14</f>
        <v>36993</v>
      </c>
      <c r="M28" s="92">
        <f>'801214'!M26+'805113'!M22+'751768'!M18+'924014'!M14</f>
        <v>36993</v>
      </c>
      <c r="N28" s="92">
        <f>'801214'!N26+'805113'!N22+'751768'!N18+'924014'!N14</f>
        <v>36993</v>
      </c>
      <c r="O28" s="92">
        <f>'801214'!O26+'805113'!O22+'751768'!O18+'924014'!O14</f>
        <v>36300</v>
      </c>
      <c r="P28" s="92">
        <f>'801214'!P26+'805113'!P22+'751768'!P18+'924014'!P14</f>
        <v>34084</v>
      </c>
      <c r="Q28" s="168">
        <f t="shared" si="0"/>
        <v>0.9389531680440771</v>
      </c>
    </row>
    <row r="29" spans="1:17" ht="11.25">
      <c r="A29" s="88" t="s">
        <v>109</v>
      </c>
      <c r="B29" s="92">
        <f>'801214'!B25+'751768'!B3</f>
        <v>100</v>
      </c>
      <c r="C29" s="92">
        <f>'801214'!C25+'751768'!C3</f>
        <v>100</v>
      </c>
      <c r="D29" s="92">
        <f>'801214'!D25+'751768'!D3</f>
        <v>120</v>
      </c>
      <c r="E29" s="92">
        <f>'801214'!E25+'751768'!E3</f>
        <v>201</v>
      </c>
      <c r="F29" s="92">
        <f>'801214'!F25+'751768'!F3</f>
        <v>389</v>
      </c>
      <c r="G29" s="92">
        <f>'801214'!G25+'751768'!G3</f>
        <v>389</v>
      </c>
      <c r="H29" s="168">
        <f t="shared" si="1"/>
        <v>1</v>
      </c>
      <c r="I29" s="91" t="s">
        <v>89</v>
      </c>
      <c r="K29" s="92">
        <f>'801214'!K27+'805113'!K23+'751768'!K19+'924014'!K15</f>
        <v>3827</v>
      </c>
      <c r="L29" s="92">
        <f>'801214'!L27+'805113'!L23+'751768'!L19+'924014'!L15</f>
        <v>3827</v>
      </c>
      <c r="M29" s="92">
        <f>'801214'!M27+'805113'!M23+'751768'!M19+'924014'!M15</f>
        <v>3827</v>
      </c>
      <c r="N29" s="92">
        <f>'801214'!N27+'805113'!N23+'751768'!N19+'924014'!N15</f>
        <v>3827</v>
      </c>
      <c r="O29" s="92">
        <f>'801214'!O27+'805113'!O23+'751768'!O19+'924014'!O15</f>
        <v>3778</v>
      </c>
      <c r="P29" s="92">
        <f>'801214'!P27+'805113'!P23+'751768'!P19+'924014'!P15</f>
        <v>3479</v>
      </c>
      <c r="Q29" s="168">
        <f t="shared" si="0"/>
        <v>0.920857596611964</v>
      </c>
    </row>
    <row r="30" spans="1:17" ht="11.25">
      <c r="A30" s="88" t="s">
        <v>110</v>
      </c>
      <c r="B30" s="92">
        <f>'801214'!B26+'751768'!B4</f>
        <v>0</v>
      </c>
      <c r="C30" s="92">
        <f>'801214'!C26+'751768'!C4</f>
        <v>0</v>
      </c>
      <c r="D30" s="92">
        <f>'801214'!D26+'751768'!D4</f>
        <v>0</v>
      </c>
      <c r="E30" s="92">
        <f>'801214'!E26+'751768'!E4</f>
        <v>12</v>
      </c>
      <c r="F30" s="92">
        <f>'801214'!F26+'751768'!F4</f>
        <v>12</v>
      </c>
      <c r="G30" s="92">
        <f>'801214'!G26+'751768'!G4</f>
        <v>12</v>
      </c>
      <c r="H30" s="168">
        <f t="shared" si="1"/>
        <v>1</v>
      </c>
      <c r="I30" s="91" t="s">
        <v>25</v>
      </c>
      <c r="K30" s="92">
        <f>'801214'!K28+'805113'!K24+'751768'!K20+'924014'!K16</f>
        <v>1216</v>
      </c>
      <c r="L30" s="92">
        <f>'801214'!L28+'805113'!L24+'751768'!L20+'924014'!L16</f>
        <v>1216</v>
      </c>
      <c r="M30" s="92">
        <f>'801214'!M28+'805113'!M24+'751768'!M20+'924014'!M16</f>
        <v>1236</v>
      </c>
      <c r="N30" s="92">
        <f>'801214'!N28+'805113'!N24+'751768'!N20+'924014'!N16</f>
        <v>1236</v>
      </c>
      <c r="O30" s="92">
        <f>'801214'!O28+'805113'!O24+'751768'!O20+'924014'!O16</f>
        <v>1257</v>
      </c>
      <c r="P30" s="92">
        <f>'801214'!P28+'805113'!P24+'751768'!P20+'924014'!P16</f>
        <v>1206</v>
      </c>
      <c r="Q30" s="168">
        <f t="shared" si="0"/>
        <v>0.9594272076372315</v>
      </c>
    </row>
    <row r="31" spans="1:17" ht="11.25">
      <c r="A31" s="88" t="s">
        <v>226</v>
      </c>
      <c r="B31" s="92">
        <f>'751768'!B5</f>
        <v>0</v>
      </c>
      <c r="C31" s="92">
        <f>'751768'!C5</f>
        <v>0</v>
      </c>
      <c r="D31" s="92">
        <f>'751768'!D5</f>
        <v>0</v>
      </c>
      <c r="E31" s="92">
        <f>'751768'!E5</f>
        <v>0</v>
      </c>
      <c r="F31" s="92">
        <f>'751768'!F5</f>
        <v>0</v>
      </c>
      <c r="G31" s="92">
        <f>'751768'!G5</f>
        <v>0</v>
      </c>
      <c r="H31" s="168"/>
      <c r="I31" s="91" t="s">
        <v>26</v>
      </c>
      <c r="K31" s="92">
        <f>'801214'!K29+'805113'!K25+'751768'!K21</f>
        <v>350</v>
      </c>
      <c r="L31" s="92">
        <f>'801214'!L29+'805113'!L25+'751768'!L21</f>
        <v>350</v>
      </c>
      <c r="M31" s="92">
        <f>'801214'!M29+'805113'!M25+'751768'!M21</f>
        <v>350</v>
      </c>
      <c r="N31" s="92">
        <f>'801214'!N29+'805113'!N25+'751768'!N21</f>
        <v>350</v>
      </c>
      <c r="O31" s="92">
        <f>'801214'!O29+'805113'!O25+'751768'!O21</f>
        <v>527</v>
      </c>
      <c r="P31" s="92">
        <f>'801214'!P29+'805113'!P25+'751768'!P21</f>
        <v>527</v>
      </c>
      <c r="Q31" s="168">
        <f t="shared" si="0"/>
        <v>1</v>
      </c>
    </row>
    <row r="32" spans="1:17" ht="11.25">
      <c r="A32" s="88" t="s">
        <v>225</v>
      </c>
      <c r="B32" s="92">
        <f>'751768'!B6</f>
        <v>0</v>
      </c>
      <c r="C32" s="92">
        <f>'751768'!C6</f>
        <v>0</v>
      </c>
      <c r="D32" s="92">
        <f>'751768'!D6</f>
        <v>0</v>
      </c>
      <c r="E32" s="92">
        <f>'751768'!E6</f>
        <v>0</v>
      </c>
      <c r="F32" s="92">
        <f>'751768'!F6</f>
        <v>0</v>
      </c>
      <c r="G32" s="92">
        <f>'751768'!G6</f>
        <v>0</v>
      </c>
      <c r="H32" s="168"/>
      <c r="I32" s="88" t="s">
        <v>27</v>
      </c>
      <c r="K32" s="88">
        <f>'751768'!K22+'801214'!K30+'805113'!K26</f>
        <v>0</v>
      </c>
      <c r="L32" s="88">
        <f>'751768'!L22+'801214'!L30+'805113'!L26</f>
        <v>0</v>
      </c>
      <c r="M32" s="88">
        <f>'751768'!M22+'801214'!M30+'805113'!M26</f>
        <v>0</v>
      </c>
      <c r="N32" s="88">
        <f>'751768'!N22+'801214'!N30+'805113'!N26</f>
        <v>0</v>
      </c>
      <c r="O32" s="88">
        <f>'751768'!O22+'801214'!O30+'805113'!O26</f>
        <v>7</v>
      </c>
      <c r="P32" s="88">
        <f>'751768'!P22+'801214'!P30+'805113'!P26</f>
        <v>7</v>
      </c>
      <c r="Q32" s="168">
        <f t="shared" si="0"/>
        <v>1</v>
      </c>
    </row>
    <row r="33" spans="1:17" ht="11.25">
      <c r="A33" s="89" t="s">
        <v>103</v>
      </c>
      <c r="B33" s="90">
        <f aca="true" t="shared" si="8" ref="B33:G33">SUM(B27:B32)</f>
        <v>4100</v>
      </c>
      <c r="C33" s="90">
        <f t="shared" si="8"/>
        <v>4100</v>
      </c>
      <c r="D33" s="90">
        <f t="shared" si="8"/>
        <v>4120</v>
      </c>
      <c r="E33" s="90">
        <f t="shared" si="8"/>
        <v>4213</v>
      </c>
      <c r="F33" s="90">
        <f t="shared" si="8"/>
        <v>3570</v>
      </c>
      <c r="G33" s="90">
        <f t="shared" si="8"/>
        <v>3570</v>
      </c>
      <c r="H33" s="169">
        <f t="shared" si="1"/>
        <v>1</v>
      </c>
      <c r="I33" s="95" t="s">
        <v>28</v>
      </c>
      <c r="J33" s="89"/>
      <c r="K33" s="90">
        <f aca="true" t="shared" si="9" ref="K33:P33">SUM(K28:K32)</f>
        <v>42386</v>
      </c>
      <c r="L33" s="90">
        <f t="shared" si="9"/>
        <v>42386</v>
      </c>
      <c r="M33" s="90">
        <f t="shared" si="9"/>
        <v>42406</v>
      </c>
      <c r="N33" s="90">
        <f t="shared" si="9"/>
        <v>42406</v>
      </c>
      <c r="O33" s="90">
        <f t="shared" si="9"/>
        <v>41869</v>
      </c>
      <c r="P33" s="90">
        <f t="shared" si="9"/>
        <v>39303</v>
      </c>
      <c r="Q33" s="168">
        <f t="shared" si="0"/>
        <v>0.9387136067257398</v>
      </c>
    </row>
    <row r="34" spans="8:17" ht="11.25">
      <c r="H34" s="168"/>
      <c r="I34" s="91"/>
      <c r="Q34" s="168"/>
    </row>
    <row r="35" spans="1:17" ht="11.25">
      <c r="A35" s="88" t="s">
        <v>527</v>
      </c>
      <c r="B35" s="92">
        <f>'801214'!B29</f>
        <v>975</v>
      </c>
      <c r="C35" s="92">
        <f>'801214'!C29</f>
        <v>975</v>
      </c>
      <c r="D35" s="92">
        <f>'801214'!D29</f>
        <v>6695</v>
      </c>
      <c r="E35" s="92">
        <f>'801214'!E29</f>
        <v>6695</v>
      </c>
      <c r="F35" s="92">
        <f>'801214'!F29</f>
        <v>6475</v>
      </c>
      <c r="G35" s="92">
        <f>'801214'!G29</f>
        <v>6475</v>
      </c>
      <c r="H35" s="168">
        <f t="shared" si="1"/>
        <v>1</v>
      </c>
      <c r="I35" s="91" t="s">
        <v>29</v>
      </c>
      <c r="K35" s="92">
        <f>'801214'!K33</f>
        <v>10</v>
      </c>
      <c r="L35" s="92">
        <f>'801214'!L33</f>
        <v>10</v>
      </c>
      <c r="M35" s="92">
        <f>'801214'!M33</f>
        <v>10</v>
      </c>
      <c r="N35" s="92">
        <f>'801214'!N33</f>
        <v>10</v>
      </c>
      <c r="O35" s="92">
        <f>'801214'!O33</f>
        <v>9</v>
      </c>
      <c r="P35" s="92">
        <f>'801214'!P33</f>
        <v>9</v>
      </c>
      <c r="Q35" s="168">
        <f t="shared" si="0"/>
        <v>1</v>
      </c>
    </row>
    <row r="36" spans="1:17" ht="11.25">
      <c r="A36" s="88" t="s">
        <v>520</v>
      </c>
      <c r="B36" s="92">
        <f>'751768'!B10</f>
        <v>2000</v>
      </c>
      <c r="C36" s="92">
        <f>'751768'!C10</f>
        <v>2000</v>
      </c>
      <c r="D36" s="92">
        <f>'751768'!D10</f>
        <v>2000</v>
      </c>
      <c r="E36" s="92">
        <f>'751768'!E10</f>
        <v>2000</v>
      </c>
      <c r="F36" s="92">
        <f>'751768'!F10</f>
        <v>1228</v>
      </c>
      <c r="G36" s="92">
        <f>'751768'!G10</f>
        <v>1228</v>
      </c>
      <c r="H36" s="168">
        <f t="shared" si="1"/>
        <v>1</v>
      </c>
      <c r="I36" s="91" t="s">
        <v>30</v>
      </c>
      <c r="K36" s="92">
        <f>'801214'!K34+'751768'!K25</f>
        <v>550</v>
      </c>
      <c r="L36" s="92">
        <f>'801214'!L34+'751768'!L25</f>
        <v>550</v>
      </c>
      <c r="M36" s="92">
        <f>'801214'!M34+'751768'!M25</f>
        <v>550</v>
      </c>
      <c r="N36" s="92">
        <f>'801214'!N34+'751768'!N25</f>
        <v>550</v>
      </c>
      <c r="O36" s="92">
        <f>'801214'!O34+'751768'!O25</f>
        <v>554</v>
      </c>
      <c r="P36" s="92">
        <f>'801214'!P34+'751768'!P25</f>
        <v>554</v>
      </c>
      <c r="Q36" s="168">
        <f t="shared" si="0"/>
        <v>1</v>
      </c>
    </row>
    <row r="37" spans="1:17" ht="11.25">
      <c r="A37" s="89" t="s">
        <v>95</v>
      </c>
      <c r="B37" s="90">
        <f aca="true" t="shared" si="10" ref="B37:G37">SUM(B35:B36)</f>
        <v>2975</v>
      </c>
      <c r="C37" s="90">
        <f t="shared" si="10"/>
        <v>2975</v>
      </c>
      <c r="D37" s="90">
        <f t="shared" si="10"/>
        <v>8695</v>
      </c>
      <c r="E37" s="90">
        <f t="shared" si="10"/>
        <v>8695</v>
      </c>
      <c r="F37" s="90">
        <f t="shared" si="10"/>
        <v>7703</v>
      </c>
      <c r="G37" s="90">
        <f t="shared" si="10"/>
        <v>7703</v>
      </c>
      <c r="H37" s="169">
        <f t="shared" si="1"/>
        <v>1</v>
      </c>
      <c r="I37" s="91" t="s">
        <v>31</v>
      </c>
      <c r="K37" s="92">
        <f>'801214'!K35</f>
        <v>350</v>
      </c>
      <c r="L37" s="92">
        <f>'801214'!L35</f>
        <v>350</v>
      </c>
      <c r="M37" s="92">
        <f>'801214'!M35</f>
        <v>350</v>
      </c>
      <c r="N37" s="92">
        <f>'801214'!N35</f>
        <v>350</v>
      </c>
      <c r="O37" s="92">
        <f>'801214'!O35</f>
        <v>877</v>
      </c>
      <c r="P37" s="92">
        <f>'801214'!P35</f>
        <v>877</v>
      </c>
      <c r="Q37" s="168">
        <f t="shared" si="0"/>
        <v>1</v>
      </c>
    </row>
    <row r="38" spans="8:17" ht="11.25">
      <c r="H38" s="168"/>
      <c r="I38" s="91" t="s">
        <v>32</v>
      </c>
      <c r="K38" s="92">
        <f>'801214'!K36</f>
        <v>100</v>
      </c>
      <c r="L38" s="92">
        <f>'801214'!L36</f>
        <v>100</v>
      </c>
      <c r="M38" s="92">
        <f>'801214'!M36</f>
        <v>100</v>
      </c>
      <c r="N38" s="92">
        <f>'801214'!N36</f>
        <v>100</v>
      </c>
      <c r="O38" s="92">
        <f>'801214'!O36</f>
        <v>54</v>
      </c>
      <c r="P38" s="92">
        <f>'801214'!P36</f>
        <v>54</v>
      </c>
      <c r="Q38" s="168">
        <f t="shared" si="0"/>
        <v>1</v>
      </c>
    </row>
    <row r="39" spans="1:17" ht="11.25">
      <c r="A39" s="89" t="s">
        <v>111</v>
      </c>
      <c r="B39" s="90">
        <f>'751768'!B12</f>
        <v>0</v>
      </c>
      <c r="C39" s="90">
        <f>'751768'!C12</f>
        <v>0</v>
      </c>
      <c r="D39" s="90">
        <f>'751768'!D12</f>
        <v>2464</v>
      </c>
      <c r="E39" s="90">
        <f>'751768'!E12</f>
        <v>2464</v>
      </c>
      <c r="F39" s="90">
        <f>'751768'!F12</f>
        <v>2464</v>
      </c>
      <c r="G39" s="90">
        <f>'751768'!G12</f>
        <v>2464</v>
      </c>
      <c r="H39" s="169">
        <f t="shared" si="1"/>
        <v>1</v>
      </c>
      <c r="I39" s="91" t="s">
        <v>137</v>
      </c>
      <c r="K39" s="92">
        <f>'801214'!K37</f>
        <v>100</v>
      </c>
      <c r="L39" s="92">
        <f>'801214'!L37</f>
        <v>100</v>
      </c>
      <c r="M39" s="92">
        <f>'801214'!M37</f>
        <v>100</v>
      </c>
      <c r="N39" s="92">
        <f>'801214'!N37</f>
        <v>100</v>
      </c>
      <c r="O39" s="92">
        <f>'801214'!O37</f>
        <v>127</v>
      </c>
      <c r="P39" s="92">
        <f>'801214'!P37</f>
        <v>127</v>
      </c>
      <c r="Q39" s="168">
        <f t="shared" si="0"/>
        <v>1</v>
      </c>
    </row>
    <row r="40" spans="8:17" ht="11.25">
      <c r="H40" s="168"/>
      <c r="I40" s="91" t="s">
        <v>129</v>
      </c>
      <c r="K40" s="92">
        <f>'801214'!K38+'751768'!K26</f>
        <v>400</v>
      </c>
      <c r="L40" s="92">
        <f>'801214'!L38+'751768'!L26</f>
        <v>400</v>
      </c>
      <c r="M40" s="92">
        <f>'801214'!M38+'751768'!M26</f>
        <v>400</v>
      </c>
      <c r="N40" s="92">
        <f>'801214'!N38+'751768'!N26</f>
        <v>400</v>
      </c>
      <c r="O40" s="92">
        <f>'801214'!O38+'751768'!O26</f>
        <v>319</v>
      </c>
      <c r="P40" s="92">
        <f>'801214'!P38+'751768'!P26</f>
        <v>319</v>
      </c>
      <c r="Q40" s="168">
        <f t="shared" si="0"/>
        <v>1</v>
      </c>
    </row>
    <row r="41" spans="1:17" ht="11.25">
      <c r="A41" s="89" t="s">
        <v>220</v>
      </c>
      <c r="B41" s="90">
        <f>'801214'!B32+'805113'!B7+'751768'!B14+'924014'!B14</f>
        <v>70462</v>
      </c>
      <c r="C41" s="90">
        <f>'801214'!C32+'805113'!C7+'751768'!C14+'924014'!C14</f>
        <v>79140</v>
      </c>
      <c r="D41" s="90">
        <f>'801214'!D32+'805113'!D7+'751768'!D14+'924014'!D14</f>
        <v>72900</v>
      </c>
      <c r="E41" s="90">
        <f>'801214'!E32+'805113'!E7+'751768'!E14+'924014'!E14</f>
        <v>73610</v>
      </c>
      <c r="F41" s="90">
        <f>'801214'!F32+'805113'!F7+'751768'!F14+'924014'!F14</f>
        <v>73202</v>
      </c>
      <c r="G41" s="90">
        <f>'801214'!G32+'805113'!G7+'751768'!G14+'924014'!G14</f>
        <v>68255</v>
      </c>
      <c r="H41" s="169">
        <f t="shared" si="1"/>
        <v>0.9324198792382722</v>
      </c>
      <c r="I41" s="91" t="s">
        <v>35</v>
      </c>
      <c r="K41" s="92">
        <f>'801214'!K39+'751768'!K27+'924014'!K19</f>
        <v>750</v>
      </c>
      <c r="L41" s="92">
        <f>'801214'!L39+'751768'!L27+'924014'!L19</f>
        <v>750</v>
      </c>
      <c r="M41" s="92">
        <f>'801214'!M39+'751768'!M27+'924014'!M19</f>
        <v>750</v>
      </c>
      <c r="N41" s="92">
        <f>'801214'!N39+'751768'!N27+'924014'!N19</f>
        <v>650</v>
      </c>
      <c r="O41" s="92">
        <f>'801214'!O39+'751768'!O27+'924014'!O19</f>
        <v>626</v>
      </c>
      <c r="P41" s="92">
        <f>'801214'!P39+'751768'!P27+'924014'!P19</f>
        <v>626</v>
      </c>
      <c r="Q41" s="168">
        <f t="shared" si="0"/>
        <v>1</v>
      </c>
    </row>
    <row r="42" spans="8:17" ht="11.25">
      <c r="H42" s="168"/>
      <c r="I42" s="91" t="s">
        <v>90</v>
      </c>
      <c r="K42" s="92">
        <f>'801214'!K40+'805113'!K29+'751768'!K28+'924014'!K20</f>
        <v>520</v>
      </c>
      <c r="L42" s="92">
        <f>'801214'!L40+'805113'!L29+'751768'!L28+'924014'!L20</f>
        <v>520</v>
      </c>
      <c r="M42" s="92">
        <f>'801214'!M40+'805113'!M29+'751768'!M28+'924014'!M20</f>
        <v>520</v>
      </c>
      <c r="N42" s="92">
        <f>'801214'!N40+'805113'!N29+'751768'!N28+'924014'!N20</f>
        <v>520</v>
      </c>
      <c r="O42" s="92">
        <f>'801214'!O40+'805113'!O29+'751768'!O28+'924014'!O20</f>
        <v>500</v>
      </c>
      <c r="P42" s="92">
        <f>'801214'!P40+'805113'!P29+'751768'!P28+'924014'!P20</f>
        <v>500</v>
      </c>
      <c r="Q42" s="168">
        <f t="shared" si="0"/>
        <v>1</v>
      </c>
    </row>
    <row r="43" spans="8:17" ht="11.25">
      <c r="H43" s="168"/>
      <c r="I43" s="91" t="s">
        <v>36</v>
      </c>
      <c r="K43" s="92">
        <f>'801214'!K41+'751768'!K29+'924014'!K21</f>
        <v>450</v>
      </c>
      <c r="L43" s="92">
        <f>'801214'!L41+'751768'!L29+'924014'!L21</f>
        <v>450</v>
      </c>
      <c r="M43" s="92">
        <f>'801214'!M41+'751768'!M29+'924014'!M21</f>
        <v>450</v>
      </c>
      <c r="N43" s="92">
        <f>'801214'!N41+'751768'!N29+'924014'!N21</f>
        <v>600</v>
      </c>
      <c r="O43" s="92">
        <f>'801214'!O41+'751768'!O29+'924014'!O21</f>
        <v>778</v>
      </c>
      <c r="P43" s="92">
        <f>'801214'!P41+'751768'!P29+'924014'!P21</f>
        <v>778</v>
      </c>
      <c r="Q43" s="168">
        <f t="shared" si="0"/>
        <v>1</v>
      </c>
    </row>
    <row r="44" spans="8:17" ht="11.25">
      <c r="H44" s="168"/>
      <c r="I44" s="93" t="s">
        <v>504</v>
      </c>
      <c r="J44" s="99"/>
      <c r="K44" s="94">
        <f aca="true" t="shared" si="11" ref="K44:P44">SUM(K35:K43)</f>
        <v>3230</v>
      </c>
      <c r="L44" s="94">
        <f t="shared" si="11"/>
        <v>3230</v>
      </c>
      <c r="M44" s="94">
        <f t="shared" si="11"/>
        <v>3230</v>
      </c>
      <c r="N44" s="94">
        <f t="shared" si="11"/>
        <v>3280</v>
      </c>
      <c r="O44" s="94">
        <f t="shared" si="11"/>
        <v>3844</v>
      </c>
      <c r="P44" s="94">
        <f t="shared" si="11"/>
        <v>3844</v>
      </c>
      <c r="Q44" s="168">
        <f t="shared" si="0"/>
        <v>1</v>
      </c>
    </row>
    <row r="45" spans="8:17" ht="11.25">
      <c r="H45" s="168"/>
      <c r="I45" s="91"/>
      <c r="Q45" s="168"/>
    </row>
    <row r="46" spans="8:17" ht="11.25">
      <c r="H46" s="168"/>
      <c r="I46" s="91" t="s">
        <v>37</v>
      </c>
      <c r="K46" s="92">
        <f>'751768'!K32</f>
        <v>500</v>
      </c>
      <c r="L46" s="92">
        <f>'751768'!L32</f>
        <v>500</v>
      </c>
      <c r="M46" s="92">
        <f>'751768'!M32</f>
        <v>500</v>
      </c>
      <c r="N46" s="92">
        <f>'751768'!N32</f>
        <v>500</v>
      </c>
      <c r="O46" s="92">
        <f>'751768'!O32</f>
        <v>402</v>
      </c>
      <c r="P46" s="92">
        <f>'751768'!P32</f>
        <v>402</v>
      </c>
      <c r="Q46" s="168">
        <f t="shared" si="0"/>
        <v>1</v>
      </c>
    </row>
    <row r="47" spans="8:17" ht="11.25">
      <c r="H47" s="168"/>
      <c r="I47" s="91" t="s">
        <v>106</v>
      </c>
      <c r="K47" s="92">
        <f>'751768'!K33</f>
        <v>100</v>
      </c>
      <c r="L47" s="92">
        <f>'751768'!L33</f>
        <v>100</v>
      </c>
      <c r="M47" s="92">
        <f>'751768'!M33</f>
        <v>0</v>
      </c>
      <c r="N47" s="92">
        <f>'751768'!N33</f>
        <v>0</v>
      </c>
      <c r="O47" s="92">
        <f>'751768'!O33</f>
        <v>0</v>
      </c>
      <c r="P47" s="92">
        <f>'751768'!P33</f>
        <v>0</v>
      </c>
      <c r="Q47" s="168"/>
    </row>
    <row r="48" spans="8:17" ht="11.25">
      <c r="H48" s="168"/>
      <c r="I48" s="91" t="s">
        <v>39</v>
      </c>
      <c r="K48" s="92">
        <f>'751768'!K34</f>
        <v>50</v>
      </c>
      <c r="L48" s="92">
        <f>'751768'!L34</f>
        <v>50</v>
      </c>
      <c r="M48" s="92">
        <f>'751768'!M34</f>
        <v>50</v>
      </c>
      <c r="N48" s="92">
        <f>'751768'!N34</f>
        <v>50</v>
      </c>
      <c r="O48" s="92">
        <f>'751768'!O34</f>
        <v>27</v>
      </c>
      <c r="P48" s="92">
        <f>'751768'!P34</f>
        <v>27</v>
      </c>
      <c r="Q48" s="168">
        <f t="shared" si="0"/>
        <v>1</v>
      </c>
    </row>
    <row r="49" spans="8:17" ht="11.25">
      <c r="H49" s="168"/>
      <c r="I49" s="91" t="s">
        <v>107</v>
      </c>
      <c r="K49" s="92">
        <f>'751768'!K35</f>
        <v>2000</v>
      </c>
      <c r="L49" s="92">
        <f>'751768'!L35</f>
        <v>2000</v>
      </c>
      <c r="M49" s="92">
        <f>'751768'!M35</f>
        <v>2000</v>
      </c>
      <c r="N49" s="92">
        <f>'751768'!N35</f>
        <v>2000</v>
      </c>
      <c r="O49" s="92">
        <f>'751768'!O35</f>
        <v>2346</v>
      </c>
      <c r="P49" s="92">
        <f>'751768'!P35</f>
        <v>2346</v>
      </c>
      <c r="Q49" s="168">
        <f t="shared" si="0"/>
        <v>1</v>
      </c>
    </row>
    <row r="50" spans="8:17" ht="11.25">
      <c r="H50" s="168"/>
      <c r="I50" s="91" t="s">
        <v>40</v>
      </c>
      <c r="J50" s="99"/>
      <c r="K50" s="92">
        <f>'751768'!K36</f>
        <v>400</v>
      </c>
      <c r="L50" s="92">
        <f>'751768'!L36</f>
        <v>400</v>
      </c>
      <c r="M50" s="92">
        <f>'751768'!M36</f>
        <v>700</v>
      </c>
      <c r="N50" s="92">
        <f>'751768'!N36</f>
        <v>700</v>
      </c>
      <c r="O50" s="92">
        <f>'751768'!O36</f>
        <v>711</v>
      </c>
      <c r="P50" s="92">
        <f>'751768'!P36</f>
        <v>711</v>
      </c>
      <c r="Q50" s="168">
        <f t="shared" si="0"/>
        <v>1</v>
      </c>
    </row>
    <row r="51" spans="8:17" ht="11.25">
      <c r="H51" s="168"/>
      <c r="I51" s="91" t="s">
        <v>108</v>
      </c>
      <c r="K51" s="92">
        <f>'751768'!K37</f>
        <v>300</v>
      </c>
      <c r="L51" s="92">
        <f>'751768'!L37</f>
        <v>300</v>
      </c>
      <c r="M51" s="92">
        <f>'751768'!M37</f>
        <v>300</v>
      </c>
      <c r="N51" s="92">
        <f>'751768'!N37</f>
        <v>300</v>
      </c>
      <c r="O51" s="92">
        <f>'751768'!O37</f>
        <v>477</v>
      </c>
      <c r="P51" s="92">
        <f>'751768'!P37</f>
        <v>477</v>
      </c>
      <c r="Q51" s="168">
        <f t="shared" si="0"/>
        <v>1</v>
      </c>
    </row>
    <row r="52" spans="8:17" ht="11.25">
      <c r="H52" s="168"/>
      <c r="I52" s="91" t="s">
        <v>42</v>
      </c>
      <c r="J52" s="89"/>
      <c r="K52" s="92">
        <f>'751768'!K38+'924014'!K24</f>
        <v>4600</v>
      </c>
      <c r="L52" s="92">
        <f>'751768'!L38+'924014'!L24</f>
        <v>4600</v>
      </c>
      <c r="M52" s="92">
        <f>'751768'!M38+'924014'!M24</f>
        <v>4600</v>
      </c>
      <c r="N52" s="92">
        <f>'751768'!N38+'924014'!N24</f>
        <v>4620</v>
      </c>
      <c r="O52" s="92">
        <f>'751768'!O38+'924014'!O24</f>
        <v>5222</v>
      </c>
      <c r="P52" s="92">
        <f>'751768'!P38+'924014'!P24</f>
        <v>5222</v>
      </c>
      <c r="Q52" s="168">
        <f t="shared" si="0"/>
        <v>1</v>
      </c>
    </row>
    <row r="53" spans="8:17" ht="11.25">
      <c r="H53" s="168"/>
      <c r="I53" s="91" t="s">
        <v>43</v>
      </c>
      <c r="K53" s="92">
        <f>'751768'!K39</f>
        <v>1850</v>
      </c>
      <c r="L53" s="92">
        <f>'751768'!L39</f>
        <v>1850</v>
      </c>
      <c r="M53" s="92">
        <f>'751768'!M39</f>
        <v>3350</v>
      </c>
      <c r="N53" s="92">
        <f>'751768'!N39</f>
        <v>3350</v>
      </c>
      <c r="O53" s="92">
        <f>'751768'!O39</f>
        <v>3490</v>
      </c>
      <c r="P53" s="92">
        <f>'751768'!P39</f>
        <v>3490</v>
      </c>
      <c r="Q53" s="168">
        <f t="shared" si="0"/>
        <v>1</v>
      </c>
    </row>
    <row r="54" spans="8:17" ht="11.25">
      <c r="H54" s="168"/>
      <c r="I54" s="91" t="s">
        <v>44</v>
      </c>
      <c r="J54" s="89"/>
      <c r="K54" s="92">
        <f>'751768'!K40+'924014'!K25</f>
        <v>1208</v>
      </c>
      <c r="L54" s="92">
        <f>'751768'!L40+'924014'!L25</f>
        <v>1208</v>
      </c>
      <c r="M54" s="92">
        <f>'751768'!M40+'924014'!M25</f>
        <v>1208</v>
      </c>
      <c r="N54" s="92">
        <f>'751768'!N40+'924014'!N25</f>
        <v>1608</v>
      </c>
      <c r="O54" s="92">
        <f>'751768'!O40+'924014'!O25</f>
        <v>1552</v>
      </c>
      <c r="P54" s="92">
        <f>'751768'!P40+'924014'!P25</f>
        <v>1552</v>
      </c>
      <c r="Q54" s="168">
        <f t="shared" si="0"/>
        <v>1</v>
      </c>
    </row>
    <row r="55" spans="8:17" ht="11.25">
      <c r="H55" s="168"/>
      <c r="I55" s="91" t="s">
        <v>45</v>
      </c>
      <c r="K55" s="92">
        <f>'751768'!K41+'924014'!K26</f>
        <v>1100</v>
      </c>
      <c r="L55" s="92">
        <f>'751768'!L41+'924014'!L26</f>
        <v>1100</v>
      </c>
      <c r="M55" s="92">
        <f>'751768'!M41+'924014'!M26</f>
        <v>3564</v>
      </c>
      <c r="N55" s="92">
        <f>'751768'!N41+'924014'!N26</f>
        <v>3364</v>
      </c>
      <c r="O55" s="92">
        <f>'751768'!O41+'924014'!O26</f>
        <v>3263</v>
      </c>
      <c r="P55" s="92">
        <f>'751768'!P41+'924014'!P26</f>
        <v>3263</v>
      </c>
      <c r="Q55" s="168">
        <f t="shared" si="0"/>
        <v>1</v>
      </c>
    </row>
    <row r="56" spans="8:17" ht="11.25">
      <c r="H56" s="168"/>
      <c r="I56" s="91" t="s">
        <v>46</v>
      </c>
      <c r="K56" s="92">
        <f>'751768'!K42+'924014'!K27</f>
        <v>13000</v>
      </c>
      <c r="L56" s="92">
        <f>'751768'!L42+'924014'!L27</f>
        <v>13000</v>
      </c>
      <c r="M56" s="92">
        <f>'751768'!M42+'924014'!M27</f>
        <v>12780</v>
      </c>
      <c r="N56" s="92">
        <f>'751768'!N42+'924014'!N27</f>
        <v>12180</v>
      </c>
      <c r="O56" s="92">
        <f>'751768'!O42+'924014'!O27</f>
        <v>11848</v>
      </c>
      <c r="P56" s="92">
        <f>'751768'!P42+'924014'!P27</f>
        <v>11848</v>
      </c>
      <c r="Q56" s="168">
        <f t="shared" si="0"/>
        <v>1</v>
      </c>
    </row>
    <row r="57" spans="8:17" ht="11.25">
      <c r="H57" s="168"/>
      <c r="I57" s="91" t="s">
        <v>47</v>
      </c>
      <c r="K57" s="92">
        <f>'751768'!K43</f>
        <v>100</v>
      </c>
      <c r="L57" s="92">
        <f>'751768'!L43</f>
        <v>100</v>
      </c>
      <c r="M57" s="92">
        <f>'751768'!M43</f>
        <v>100</v>
      </c>
      <c r="N57" s="92">
        <f>'751768'!N43</f>
        <v>100</v>
      </c>
      <c r="O57" s="92">
        <f>'751768'!O43</f>
        <v>96</v>
      </c>
      <c r="P57" s="92">
        <f>'751768'!P43</f>
        <v>96</v>
      </c>
      <c r="Q57" s="168">
        <f t="shared" si="0"/>
        <v>1</v>
      </c>
    </row>
    <row r="58" spans="8:17" ht="11.25">
      <c r="H58" s="168"/>
      <c r="I58" s="93" t="s">
        <v>505</v>
      </c>
      <c r="K58" s="94">
        <f aca="true" t="shared" si="12" ref="K58:P58">SUM(K46:K57)</f>
        <v>25208</v>
      </c>
      <c r="L58" s="94">
        <f t="shared" si="12"/>
        <v>25208</v>
      </c>
      <c r="M58" s="94">
        <f t="shared" si="12"/>
        <v>29152</v>
      </c>
      <c r="N58" s="94">
        <f t="shared" si="12"/>
        <v>28772</v>
      </c>
      <c r="O58" s="94">
        <f t="shared" si="12"/>
        <v>29434</v>
      </c>
      <c r="P58" s="94">
        <f t="shared" si="12"/>
        <v>29434</v>
      </c>
      <c r="Q58" s="168">
        <f t="shared" si="0"/>
        <v>1</v>
      </c>
    </row>
    <row r="59" spans="8:17" ht="11.25">
      <c r="H59" s="168"/>
      <c r="I59" s="91"/>
      <c r="Q59" s="168"/>
    </row>
    <row r="60" spans="8:17" ht="11.25">
      <c r="H60" s="168"/>
      <c r="I60" s="91" t="s">
        <v>235</v>
      </c>
      <c r="K60" s="92">
        <f>'801214'!K44</f>
        <v>35</v>
      </c>
      <c r="L60" s="92">
        <f>'801214'!L44</f>
        <v>35</v>
      </c>
      <c r="M60" s="92">
        <f>'801214'!M44</f>
        <v>35</v>
      </c>
      <c r="N60" s="92">
        <f>'801214'!N44</f>
        <v>35</v>
      </c>
      <c r="O60" s="92">
        <f>'801214'!O44</f>
        <v>0</v>
      </c>
      <c r="P60" s="92">
        <f>'801214'!P44</f>
        <v>0</v>
      </c>
      <c r="Q60" s="168"/>
    </row>
    <row r="61" spans="8:17" ht="11.25">
      <c r="H61" s="168"/>
      <c r="I61" s="91" t="s">
        <v>75</v>
      </c>
      <c r="K61" s="92">
        <f>'801214'!K45+'805113'!K32+'751768'!K46+'924014'!K30</f>
        <v>7400</v>
      </c>
      <c r="L61" s="92">
        <f>'801214'!L45+'805113'!L32+'751768'!L46+'924014'!L30</f>
        <v>7400</v>
      </c>
      <c r="M61" s="92">
        <f>'801214'!M45+'805113'!M32+'751768'!M46+'924014'!M30</f>
        <v>5400</v>
      </c>
      <c r="N61" s="92">
        <f>'801214'!N45+'805113'!N32+'751768'!N46+'924014'!N30</f>
        <v>5730</v>
      </c>
      <c r="O61" s="92">
        <f>'801214'!O45+'805113'!O32+'751768'!O46+'924014'!O30</f>
        <v>6049</v>
      </c>
      <c r="P61" s="92">
        <f>'801214'!P45+'805113'!P32+'751768'!P46+'924014'!P30</f>
        <v>6049</v>
      </c>
      <c r="Q61" s="168">
        <f t="shared" si="0"/>
        <v>1</v>
      </c>
    </row>
    <row r="62" spans="8:17" ht="11.25">
      <c r="H62" s="168"/>
      <c r="I62" s="91" t="s">
        <v>49</v>
      </c>
      <c r="K62" s="92">
        <f>'801214'!K46+'751768'!K47</f>
        <v>100</v>
      </c>
      <c r="L62" s="92">
        <f>'801214'!L46+'751768'!L47</f>
        <v>100</v>
      </c>
      <c r="M62" s="92">
        <f>'801214'!M46+'751768'!M47</f>
        <v>100</v>
      </c>
      <c r="N62" s="92">
        <f>'801214'!N46+'751768'!N47</f>
        <v>100</v>
      </c>
      <c r="O62" s="92">
        <f>'801214'!O46+'751768'!O47</f>
        <v>144</v>
      </c>
      <c r="P62" s="92">
        <f>'801214'!P46+'751768'!P47</f>
        <v>144</v>
      </c>
      <c r="Q62" s="168">
        <f t="shared" si="0"/>
        <v>1</v>
      </c>
    </row>
    <row r="63" spans="8:17" ht="11.25">
      <c r="H63" s="168"/>
      <c r="I63" s="91" t="s">
        <v>50</v>
      </c>
      <c r="K63" s="92">
        <f>'801214'!K47</f>
        <v>10</v>
      </c>
      <c r="L63" s="92">
        <f>'801214'!L47</f>
        <v>10</v>
      </c>
      <c r="M63" s="92">
        <f>'801214'!M47</f>
        <v>10</v>
      </c>
      <c r="N63" s="92">
        <f>'801214'!N47</f>
        <v>10</v>
      </c>
      <c r="O63" s="92">
        <f>'801214'!O47</f>
        <v>7</v>
      </c>
      <c r="P63" s="92">
        <f>'801214'!P47</f>
        <v>7</v>
      </c>
      <c r="Q63" s="168">
        <f t="shared" si="0"/>
        <v>1</v>
      </c>
    </row>
    <row r="64" spans="8:17" ht="11.25">
      <c r="H64" s="168"/>
      <c r="I64" s="91" t="s">
        <v>138</v>
      </c>
      <c r="K64" s="92">
        <f>'801214'!K48+'751768'!K48</f>
        <v>0</v>
      </c>
      <c r="L64" s="92">
        <f>'801214'!L48+'751768'!L48</f>
        <v>0</v>
      </c>
      <c r="M64" s="92">
        <f>'801214'!M48+'751768'!M48+'751768'!M49</f>
        <v>0</v>
      </c>
      <c r="N64" s="92">
        <f>'801214'!N48+'751768'!N48+'751768'!N49</f>
        <v>0</v>
      </c>
      <c r="O64" s="92">
        <f>'801214'!O48+'751768'!O48+'751768'!O49</f>
        <v>43</v>
      </c>
      <c r="P64" s="92">
        <f>'801214'!P48+'751768'!P48+'751768'!P49</f>
        <v>43</v>
      </c>
      <c r="Q64" s="168">
        <f t="shared" si="0"/>
        <v>1</v>
      </c>
    </row>
    <row r="65" spans="8:17" ht="11.25">
      <c r="H65" s="168"/>
      <c r="I65" s="93" t="s">
        <v>59</v>
      </c>
      <c r="K65" s="94">
        <f aca="true" t="shared" si="13" ref="K65:P65">SUM(K60:K64)</f>
        <v>7545</v>
      </c>
      <c r="L65" s="94">
        <f t="shared" si="13"/>
        <v>7545</v>
      </c>
      <c r="M65" s="94">
        <f t="shared" si="13"/>
        <v>5545</v>
      </c>
      <c r="N65" s="94">
        <f t="shared" si="13"/>
        <v>5875</v>
      </c>
      <c r="O65" s="94">
        <f t="shared" si="13"/>
        <v>6243</v>
      </c>
      <c r="P65" s="94">
        <f t="shared" si="13"/>
        <v>6243</v>
      </c>
      <c r="Q65" s="168">
        <f t="shared" si="0"/>
        <v>1</v>
      </c>
    </row>
    <row r="66" spans="8:17" ht="11.25">
      <c r="H66" s="168"/>
      <c r="I66" s="93"/>
      <c r="Q66" s="168"/>
    </row>
    <row r="67" spans="8:17" ht="11.25">
      <c r="H67" s="168"/>
      <c r="I67" s="91" t="s">
        <v>56</v>
      </c>
      <c r="K67" s="92">
        <f>'751768'!K51</f>
        <v>0</v>
      </c>
      <c r="L67" s="92">
        <f>'751768'!L51</f>
        <v>0</v>
      </c>
      <c r="M67" s="92">
        <f>'751768'!M51</f>
        <v>20</v>
      </c>
      <c r="N67" s="92">
        <f>'751768'!N51</f>
        <v>20</v>
      </c>
      <c r="O67" s="92">
        <f>'751768'!O51</f>
        <v>18</v>
      </c>
      <c r="P67" s="92">
        <f>'751768'!P51</f>
        <v>18</v>
      </c>
      <c r="Q67" s="168">
        <f aca="true" t="shared" si="14" ref="Q67:Q72">P67/O67</f>
        <v>1</v>
      </c>
    </row>
    <row r="68" spans="8:17" ht="11.25">
      <c r="H68" s="168"/>
      <c r="I68" s="93" t="s">
        <v>58</v>
      </c>
      <c r="K68" s="94">
        <f aca="true" t="shared" si="15" ref="K68:P68">SUM(K67)</f>
        <v>0</v>
      </c>
      <c r="L68" s="94">
        <f t="shared" si="15"/>
        <v>0</v>
      </c>
      <c r="M68" s="94">
        <f t="shared" si="15"/>
        <v>20</v>
      </c>
      <c r="N68" s="94">
        <f t="shared" si="15"/>
        <v>20</v>
      </c>
      <c r="O68" s="94">
        <f t="shared" si="15"/>
        <v>18</v>
      </c>
      <c r="P68" s="94">
        <f t="shared" si="15"/>
        <v>18</v>
      </c>
      <c r="Q68" s="168">
        <f t="shared" si="14"/>
        <v>1</v>
      </c>
    </row>
    <row r="69" spans="8:17" ht="11.25">
      <c r="H69" s="168"/>
      <c r="I69" s="91"/>
      <c r="Q69" s="168"/>
    </row>
    <row r="70" spans="8:17" ht="11.25">
      <c r="H70" s="168"/>
      <c r="I70" s="95" t="s">
        <v>506</v>
      </c>
      <c r="K70" s="90">
        <f aca="true" t="shared" si="16" ref="K70:P70">K44+K58+K65+K68</f>
        <v>35983</v>
      </c>
      <c r="L70" s="90">
        <f t="shared" si="16"/>
        <v>35983</v>
      </c>
      <c r="M70" s="90">
        <f t="shared" si="16"/>
        <v>37947</v>
      </c>
      <c r="N70" s="90">
        <f t="shared" si="16"/>
        <v>37947</v>
      </c>
      <c r="O70" s="90">
        <f t="shared" si="16"/>
        <v>39539</v>
      </c>
      <c r="P70" s="90">
        <f t="shared" si="16"/>
        <v>39539</v>
      </c>
      <c r="Q70" s="168">
        <f t="shared" si="14"/>
        <v>1</v>
      </c>
    </row>
    <row r="71" spans="9:17" ht="11.25">
      <c r="I71" s="91"/>
      <c r="Q71" s="168"/>
    </row>
    <row r="72" spans="1:17" ht="11.25">
      <c r="A72" s="89" t="s">
        <v>219</v>
      </c>
      <c r="B72" s="90">
        <f aca="true" t="shared" si="17" ref="B72:G72">B25+B33+B37+B39+B41</f>
        <v>205932</v>
      </c>
      <c r="C72" s="90">
        <f t="shared" si="17"/>
        <v>205932</v>
      </c>
      <c r="D72" s="90">
        <f t="shared" si="17"/>
        <v>207896</v>
      </c>
      <c r="E72" s="90">
        <f t="shared" si="17"/>
        <v>207896</v>
      </c>
      <c r="F72" s="90">
        <f t="shared" si="17"/>
        <v>207896</v>
      </c>
      <c r="G72" s="90">
        <f t="shared" si="17"/>
        <v>202949</v>
      </c>
      <c r="H72" s="169">
        <f>G72/F72</f>
        <v>0.9762044483780352</v>
      </c>
      <c r="I72" s="95" t="s">
        <v>61</v>
      </c>
      <c r="K72" s="90">
        <f aca="true" t="shared" si="18" ref="K72:P72">K26+K33+K70</f>
        <v>205932</v>
      </c>
      <c r="L72" s="90">
        <f t="shared" si="18"/>
        <v>205932</v>
      </c>
      <c r="M72" s="90">
        <f t="shared" si="18"/>
        <v>207896</v>
      </c>
      <c r="N72" s="90">
        <f t="shared" si="18"/>
        <v>207896</v>
      </c>
      <c r="O72" s="90">
        <f t="shared" si="18"/>
        <v>207896</v>
      </c>
      <c r="P72" s="90">
        <f t="shared" si="18"/>
        <v>202949</v>
      </c>
      <c r="Q72" s="168">
        <f t="shared" si="14"/>
        <v>0.9762044483780352</v>
      </c>
    </row>
  </sheetData>
  <mergeCells count="1">
    <mergeCell ref="I1:J1"/>
  </mergeCells>
  <printOptions/>
  <pageMargins left="0.43" right="0.21" top="0.88" bottom="1" header="0.5" footer="0.5"/>
  <pageSetup horizontalDpi="300" verticalDpi="300" orientation="landscape" paperSize="9" scale="86" r:id="rId1"/>
  <headerFooter alignWithMargins="0">
    <oddHeader>&amp;C&amp;"Arial,Félkövér"&amp;12Általános Iskola összesen</oddHeader>
  </headerFooter>
  <rowBreaks count="1" manualBreakCount="1">
    <brk id="44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Q138"/>
  <sheetViews>
    <sheetView workbookViewId="0" topLeftCell="B60">
      <selection activeCell="M90" sqref="K90:M90"/>
    </sheetView>
  </sheetViews>
  <sheetFormatPr defaultColWidth="9.140625" defaultRowHeight="12.75"/>
  <cols>
    <col min="1" max="1" width="18.421875" style="88" customWidth="1"/>
    <col min="2" max="2" width="8.140625" style="88" customWidth="1"/>
    <col min="3" max="3" width="7.8515625" style="92" customWidth="1"/>
    <col min="4" max="6" width="8.57421875" style="92" customWidth="1"/>
    <col min="7" max="8" width="8.7109375" style="92" customWidth="1"/>
    <col min="9" max="9" width="9.140625" style="91" customWidth="1"/>
    <col min="10" max="10" width="9.00390625" style="88" customWidth="1"/>
    <col min="11" max="11" width="8.57421875" style="92" customWidth="1"/>
    <col min="12" max="12" width="7.57421875" style="88" customWidth="1"/>
    <col min="13" max="15" width="9.00390625" style="88" customWidth="1"/>
    <col min="16" max="16" width="8.00390625" style="88" customWidth="1"/>
    <col min="17" max="17" width="11.57421875" style="16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181" t="s">
        <v>645</v>
      </c>
    </row>
    <row r="2" spans="3:11" ht="12.75" customHeight="1">
      <c r="C2" s="225" t="s">
        <v>244</v>
      </c>
      <c r="D2" s="225"/>
      <c r="E2" s="225"/>
      <c r="F2" s="225"/>
      <c r="G2" s="225"/>
      <c r="H2" s="225"/>
      <c r="I2" s="225"/>
      <c r="J2" s="225"/>
      <c r="K2" s="225"/>
    </row>
    <row r="3" spans="1:17" ht="11.25">
      <c r="A3" s="88" t="s">
        <v>220</v>
      </c>
      <c r="B3" s="92">
        <f>'452025'!B2</f>
        <v>3000</v>
      </c>
      <c r="C3" s="92">
        <f>'452025'!C2</f>
        <v>3000</v>
      </c>
      <c r="D3" s="92">
        <f>'452025'!D2</f>
        <v>6828</v>
      </c>
      <c r="E3" s="92">
        <f>'452025'!E2</f>
        <v>7665</v>
      </c>
      <c r="F3" s="92">
        <f>'452025'!F2</f>
        <v>6549</v>
      </c>
      <c r="G3" s="92">
        <f>'452025'!G2</f>
        <v>6549</v>
      </c>
      <c r="H3" s="168">
        <f>'452025'!H2</f>
        <v>1</v>
      </c>
      <c r="I3" s="91" t="s">
        <v>245</v>
      </c>
      <c r="K3" s="92">
        <f>'452025'!K13</f>
        <v>3000</v>
      </c>
      <c r="L3" s="92">
        <f>'452025'!L13</f>
        <v>3000</v>
      </c>
      <c r="M3" s="92">
        <f>'452025'!M13</f>
        <v>6828</v>
      </c>
      <c r="N3" s="92">
        <f>'452025'!N13</f>
        <v>7665</v>
      </c>
      <c r="O3" s="92">
        <f>'452025'!O13</f>
        <v>6549</v>
      </c>
      <c r="P3" s="92">
        <f>'452025'!P13</f>
        <v>6549</v>
      </c>
      <c r="Q3" s="168">
        <f>'452025'!Q13</f>
        <v>1</v>
      </c>
    </row>
    <row r="4" spans="1:17" ht="11.25">
      <c r="A4" s="89" t="s">
        <v>247</v>
      </c>
      <c r="B4" s="90">
        <f aca="true" t="shared" si="0" ref="B4:G4">SUM(B3)</f>
        <v>3000</v>
      </c>
      <c r="C4" s="90">
        <f t="shared" si="0"/>
        <v>3000</v>
      </c>
      <c r="D4" s="90">
        <f t="shared" si="0"/>
        <v>6828</v>
      </c>
      <c r="E4" s="90">
        <f t="shared" si="0"/>
        <v>7665</v>
      </c>
      <c r="F4" s="90">
        <f t="shared" si="0"/>
        <v>6549</v>
      </c>
      <c r="G4" s="90">
        <f t="shared" si="0"/>
        <v>6549</v>
      </c>
      <c r="H4" s="173"/>
      <c r="I4" s="95" t="s">
        <v>246</v>
      </c>
      <c r="J4" s="89"/>
      <c r="K4" s="90">
        <f aca="true" t="shared" si="1" ref="K4:P4">SUM(K3)</f>
        <v>3000</v>
      </c>
      <c r="L4" s="90">
        <f t="shared" si="1"/>
        <v>3000</v>
      </c>
      <c r="M4" s="90">
        <f t="shared" si="1"/>
        <v>6828</v>
      </c>
      <c r="N4" s="90">
        <f t="shared" si="1"/>
        <v>7665</v>
      </c>
      <c r="O4" s="90">
        <f t="shared" si="1"/>
        <v>6549</v>
      </c>
      <c r="P4" s="90">
        <f t="shared" si="1"/>
        <v>6549</v>
      </c>
      <c r="Q4" s="173"/>
    </row>
    <row r="6" spans="3:11" ht="11.25">
      <c r="C6" s="224" t="s">
        <v>248</v>
      </c>
      <c r="D6" s="224"/>
      <c r="E6" s="224"/>
      <c r="F6" s="224"/>
      <c r="G6" s="224"/>
      <c r="H6" s="224"/>
      <c r="I6" s="224"/>
      <c r="J6" s="224"/>
      <c r="K6" s="224"/>
    </row>
    <row r="7" spans="1:17" ht="11.25">
      <c r="A7" s="88" t="s">
        <v>249</v>
      </c>
      <c r="B7" s="92">
        <f>'552312'!B7</f>
        <v>4235</v>
      </c>
      <c r="C7" s="92">
        <f>'552312'!C7</f>
        <v>4235</v>
      </c>
      <c r="D7" s="92">
        <f>'552312'!D7</f>
        <v>4235</v>
      </c>
      <c r="E7" s="92">
        <f>'552312'!E7</f>
        <v>4235</v>
      </c>
      <c r="F7" s="92">
        <f>'552312'!F7</f>
        <v>3685</v>
      </c>
      <c r="G7" s="92">
        <f>'552312'!G7</f>
        <v>3685</v>
      </c>
      <c r="H7" s="168">
        <f>'552312'!H7</f>
        <v>1</v>
      </c>
      <c r="I7" s="91" t="s">
        <v>245</v>
      </c>
      <c r="K7" s="92">
        <f>'552312'!K8</f>
        <v>8000</v>
      </c>
      <c r="L7" s="92">
        <f>'552312'!L8</f>
        <v>8000</v>
      </c>
      <c r="M7" s="92">
        <f>'552312'!M8</f>
        <v>8108</v>
      </c>
      <c r="N7" s="92">
        <f>'552312'!N8</f>
        <v>8108</v>
      </c>
      <c r="O7" s="92">
        <f>'552312'!O8</f>
        <v>8188</v>
      </c>
      <c r="P7" s="92">
        <f>'552312'!P8</f>
        <v>8188</v>
      </c>
      <c r="Q7" s="168">
        <f>'552312'!Q8</f>
        <v>1</v>
      </c>
    </row>
    <row r="8" spans="1:17" ht="11.25">
      <c r="A8" s="88" t="s">
        <v>250</v>
      </c>
      <c r="B8" s="92">
        <f>'552312'!B11</f>
        <v>9200</v>
      </c>
      <c r="C8" s="92">
        <f>'552312'!C11</f>
        <v>9200</v>
      </c>
      <c r="D8" s="92">
        <f>'552312'!D11</f>
        <v>9200</v>
      </c>
      <c r="E8" s="92">
        <f>'552312'!E11</f>
        <v>9200</v>
      </c>
      <c r="F8" s="92">
        <f>'552312'!F11</f>
        <v>8282</v>
      </c>
      <c r="G8" s="92">
        <f>'552312'!G11</f>
        <v>8276</v>
      </c>
      <c r="H8" s="168">
        <f>'552312'!H11</f>
        <v>0.9992755373098285</v>
      </c>
      <c r="I8" s="95" t="s">
        <v>246</v>
      </c>
      <c r="K8" s="90">
        <f aca="true" t="shared" si="2" ref="K8:P8">SUM(K7)</f>
        <v>8000</v>
      </c>
      <c r="L8" s="90">
        <f t="shared" si="2"/>
        <v>8000</v>
      </c>
      <c r="M8" s="90">
        <f t="shared" si="2"/>
        <v>8108</v>
      </c>
      <c r="N8" s="90">
        <f t="shared" si="2"/>
        <v>8108</v>
      </c>
      <c r="O8" s="90">
        <f t="shared" si="2"/>
        <v>8188</v>
      </c>
      <c r="P8" s="90">
        <f t="shared" si="2"/>
        <v>8188</v>
      </c>
      <c r="Q8" s="173"/>
    </row>
    <row r="9" spans="1:8" ht="11.25">
      <c r="A9" s="88" t="s">
        <v>220</v>
      </c>
      <c r="B9" s="92">
        <f>'552312'!B13</f>
        <v>-5435</v>
      </c>
      <c r="C9" s="92">
        <f>'552312'!C13</f>
        <v>-5435</v>
      </c>
      <c r="D9" s="92">
        <f>'552312'!D13</f>
        <v>-5327</v>
      </c>
      <c r="E9" s="92">
        <f>'552312'!E13</f>
        <v>-5327</v>
      </c>
      <c r="F9" s="92">
        <f>'552312'!F13</f>
        <v>-3779</v>
      </c>
      <c r="G9" s="92">
        <f>'552312'!G13</f>
        <v>-3773</v>
      </c>
      <c r="H9" s="168">
        <f>'552312'!H13</f>
        <v>0.9984122783805239</v>
      </c>
    </row>
    <row r="10" spans="1:8" ht="11.25">
      <c r="A10" s="89" t="s">
        <v>247</v>
      </c>
      <c r="B10" s="90">
        <f aca="true" t="shared" si="3" ref="B10:G10">SUM(B7:B9)</f>
        <v>8000</v>
      </c>
      <c r="C10" s="90">
        <f t="shared" si="3"/>
        <v>8000</v>
      </c>
      <c r="D10" s="90">
        <f t="shared" si="3"/>
        <v>8108</v>
      </c>
      <c r="E10" s="90">
        <f t="shared" si="3"/>
        <v>8108</v>
      </c>
      <c r="F10" s="90">
        <f t="shared" si="3"/>
        <v>8188</v>
      </c>
      <c r="G10" s="90">
        <f t="shared" si="3"/>
        <v>8188</v>
      </c>
      <c r="H10" s="168"/>
    </row>
    <row r="11" ht="11.25">
      <c r="H11" s="168"/>
    </row>
    <row r="12" spans="3:11" ht="11.25">
      <c r="C12" s="224" t="s">
        <v>251</v>
      </c>
      <c r="D12" s="224"/>
      <c r="E12" s="224"/>
      <c r="F12" s="224"/>
      <c r="G12" s="224"/>
      <c r="H12" s="224"/>
      <c r="I12" s="224"/>
      <c r="J12" s="224"/>
      <c r="K12" s="224"/>
    </row>
    <row r="13" spans="1:17" ht="11.25">
      <c r="A13" s="88" t="s">
        <v>249</v>
      </c>
      <c r="B13" s="92">
        <f>'552323'!B7</f>
        <v>5830</v>
      </c>
      <c r="C13" s="92">
        <f>'552323'!C7</f>
        <v>7590</v>
      </c>
      <c r="D13" s="92">
        <f>'552323'!D7</f>
        <v>7590</v>
      </c>
      <c r="E13" s="92">
        <f>'552323'!E7</f>
        <v>6600</v>
      </c>
      <c r="F13" s="92">
        <f>'552323'!F7</f>
        <v>6655</v>
      </c>
      <c r="G13" s="92">
        <f>'552323'!G7</f>
        <v>6655</v>
      </c>
      <c r="H13" s="168">
        <f>'552323'!H7</f>
        <v>1</v>
      </c>
      <c r="I13" s="91" t="s">
        <v>252</v>
      </c>
      <c r="K13" s="92">
        <f>'552323'!K18</f>
        <v>14080</v>
      </c>
      <c r="L13" s="92">
        <f>'552323'!L18</f>
        <v>14080</v>
      </c>
      <c r="M13" s="92">
        <f>'552323'!M18</f>
        <v>14080</v>
      </c>
      <c r="N13" s="92">
        <f>'552323'!N18</f>
        <v>14480</v>
      </c>
      <c r="O13" s="92">
        <f>'552323'!O18</f>
        <v>13837</v>
      </c>
      <c r="P13" s="92">
        <f>'552323'!P18</f>
        <v>13798</v>
      </c>
      <c r="Q13" s="168">
        <f>'552323'!Q18</f>
        <v>0.9971814699718147</v>
      </c>
    </row>
    <row r="14" spans="1:17" ht="11.25">
      <c r="A14" s="88" t="s">
        <v>250</v>
      </c>
      <c r="B14" s="92">
        <f>'552323'!B14</f>
        <v>13800</v>
      </c>
      <c r="C14" s="92">
        <f>'552323'!C14</f>
        <v>13800</v>
      </c>
      <c r="D14" s="92">
        <f>'552323'!D14</f>
        <v>13800</v>
      </c>
      <c r="E14" s="92">
        <f>'552323'!E14</f>
        <v>13800</v>
      </c>
      <c r="F14" s="92">
        <f>'552323'!F14</f>
        <v>13880</v>
      </c>
      <c r="G14" s="92">
        <f>'552323'!G14</f>
        <v>11972</v>
      </c>
      <c r="H14" s="168">
        <f>'552323'!H14</f>
        <v>0.8625360230547551</v>
      </c>
      <c r="I14" s="91" t="s">
        <v>253</v>
      </c>
      <c r="K14" s="92">
        <f>'552323'!K24</f>
        <v>4436</v>
      </c>
      <c r="L14" s="92">
        <f>'552323'!L24</f>
        <v>4436</v>
      </c>
      <c r="M14" s="92">
        <f>'552323'!M24</f>
        <v>4436</v>
      </c>
      <c r="N14" s="92">
        <f>'552323'!N24</f>
        <v>4436</v>
      </c>
      <c r="O14" s="92">
        <f>'552323'!O24</f>
        <v>4436</v>
      </c>
      <c r="P14" s="92">
        <f>'552323'!P24</f>
        <v>4356</v>
      </c>
      <c r="Q14" s="168">
        <f>'552323'!Q24</f>
        <v>0.981965734896303</v>
      </c>
    </row>
    <row r="15" spans="1:17" ht="11.25">
      <c r="A15" s="88" t="s">
        <v>220</v>
      </c>
      <c r="B15" s="92">
        <f>'552323'!B16</f>
        <v>19386</v>
      </c>
      <c r="C15" s="92">
        <f>'552323'!C16</f>
        <v>17626</v>
      </c>
      <c r="D15" s="92">
        <f>'552323'!D16</f>
        <v>18513</v>
      </c>
      <c r="E15" s="92">
        <f>'552323'!E16</f>
        <v>19903</v>
      </c>
      <c r="F15" s="92">
        <f>'552323'!F16</f>
        <v>19768</v>
      </c>
      <c r="G15" s="92">
        <f>'552323'!G16</f>
        <v>21555</v>
      </c>
      <c r="H15" s="168">
        <f>'552323'!H16</f>
        <v>1.0903986240388506</v>
      </c>
      <c r="I15" s="91" t="s">
        <v>245</v>
      </c>
      <c r="K15" s="92">
        <f>'552323'!K56</f>
        <v>20500</v>
      </c>
      <c r="L15" s="92">
        <f>'552323'!L56</f>
        <v>20500</v>
      </c>
      <c r="M15" s="92">
        <f>'552323'!M56</f>
        <v>21387</v>
      </c>
      <c r="N15" s="92">
        <f>'552323'!N56</f>
        <v>21387</v>
      </c>
      <c r="O15" s="92">
        <f>'552323'!O56</f>
        <v>22030</v>
      </c>
      <c r="P15" s="92">
        <f>'552323'!P56</f>
        <v>22028</v>
      </c>
      <c r="Q15" s="168">
        <f>'552323'!Q56</f>
        <v>0.9999092147072174</v>
      </c>
    </row>
    <row r="16" spans="1:17" ht="11.25">
      <c r="A16" s="89" t="s">
        <v>247</v>
      </c>
      <c r="B16" s="90">
        <f aca="true" t="shared" si="4" ref="B16:G16">SUM(B13:B15)</f>
        <v>39016</v>
      </c>
      <c r="C16" s="90">
        <f t="shared" si="4"/>
        <v>39016</v>
      </c>
      <c r="D16" s="90">
        <f t="shared" si="4"/>
        <v>39903</v>
      </c>
      <c r="E16" s="90">
        <f t="shared" si="4"/>
        <v>40303</v>
      </c>
      <c r="F16" s="90">
        <f t="shared" si="4"/>
        <v>40303</v>
      </c>
      <c r="G16" s="90">
        <f t="shared" si="4"/>
        <v>40182</v>
      </c>
      <c r="H16" s="168"/>
      <c r="I16" s="95" t="s">
        <v>246</v>
      </c>
      <c r="K16" s="90">
        <f aca="true" t="shared" si="5" ref="K16:P16">SUM(K13:K15)</f>
        <v>39016</v>
      </c>
      <c r="L16" s="90">
        <f t="shared" si="5"/>
        <v>39016</v>
      </c>
      <c r="M16" s="90">
        <f t="shared" si="5"/>
        <v>39903</v>
      </c>
      <c r="N16" s="90">
        <f t="shared" si="5"/>
        <v>40303</v>
      </c>
      <c r="O16" s="90">
        <f t="shared" si="5"/>
        <v>40303</v>
      </c>
      <c r="P16" s="90">
        <f t="shared" si="5"/>
        <v>40182</v>
      </c>
      <c r="Q16" s="173"/>
    </row>
    <row r="18" spans="3:11" ht="11.25">
      <c r="C18" s="224" t="s">
        <v>254</v>
      </c>
      <c r="D18" s="224"/>
      <c r="E18" s="224"/>
      <c r="F18" s="224"/>
      <c r="G18" s="224"/>
      <c r="H18" s="224"/>
      <c r="I18" s="224"/>
      <c r="J18" s="224"/>
      <c r="K18" s="224"/>
    </row>
    <row r="19" spans="1:17" ht="11.25">
      <c r="A19" s="88" t="s">
        <v>250</v>
      </c>
      <c r="B19" s="92">
        <f>'552411'!B5</f>
        <v>17250</v>
      </c>
      <c r="C19" s="92">
        <f>'552411'!C5</f>
        <v>17250</v>
      </c>
      <c r="D19" s="92">
        <f>'552411'!D5</f>
        <v>17250</v>
      </c>
      <c r="E19" s="92">
        <f>'552411'!E5</f>
        <v>17250</v>
      </c>
      <c r="F19" s="92">
        <f>'552411'!F5</f>
        <v>17250</v>
      </c>
      <c r="G19" s="92">
        <f>'552411'!G5</f>
        <v>15696</v>
      </c>
      <c r="H19" s="168">
        <f>'552411'!H5</f>
        <v>0.9099130434782609</v>
      </c>
      <c r="I19" s="91" t="s">
        <v>245</v>
      </c>
      <c r="K19" s="92">
        <f>'552411'!K8</f>
        <v>8620</v>
      </c>
      <c r="L19" s="92">
        <f>'552411'!L8</f>
        <v>8620</v>
      </c>
      <c r="M19" s="92">
        <f>'552411'!M8</f>
        <v>8750</v>
      </c>
      <c r="N19" s="92">
        <f>'552411'!N8</f>
        <v>8750</v>
      </c>
      <c r="O19" s="92">
        <f>'552411'!O8</f>
        <v>8972</v>
      </c>
      <c r="P19" s="92">
        <f>'552411'!P8</f>
        <v>8972</v>
      </c>
      <c r="Q19" s="168">
        <f>'552411'!Q8</f>
        <v>1</v>
      </c>
    </row>
    <row r="20" spans="1:17" ht="11.25">
      <c r="A20" s="88" t="s">
        <v>220</v>
      </c>
      <c r="B20" s="92">
        <f>'552411'!B7</f>
        <v>-8630</v>
      </c>
      <c r="C20" s="92">
        <f>'552411'!C7</f>
        <v>-8630</v>
      </c>
      <c r="D20" s="92">
        <f>'552411'!D7</f>
        <v>-8500</v>
      </c>
      <c r="E20" s="92">
        <f>'552411'!E7</f>
        <v>-8500</v>
      </c>
      <c r="F20" s="92">
        <f>'552411'!F7</f>
        <v>-8278</v>
      </c>
      <c r="G20" s="92">
        <f>'552411'!G7</f>
        <v>-6724</v>
      </c>
      <c r="H20" s="168">
        <f>'552411'!H7</f>
        <v>0.8122734960135298</v>
      </c>
      <c r="I20" s="95" t="s">
        <v>246</v>
      </c>
      <c r="K20" s="90">
        <f aca="true" t="shared" si="6" ref="K20:P20">SUM(K19)</f>
        <v>8620</v>
      </c>
      <c r="L20" s="90">
        <f t="shared" si="6"/>
        <v>8620</v>
      </c>
      <c r="M20" s="90">
        <f t="shared" si="6"/>
        <v>8750</v>
      </c>
      <c r="N20" s="90">
        <f t="shared" si="6"/>
        <v>8750</v>
      </c>
      <c r="O20" s="90">
        <f t="shared" si="6"/>
        <v>8972</v>
      </c>
      <c r="P20" s="90">
        <f t="shared" si="6"/>
        <v>8972</v>
      </c>
      <c r="Q20" s="173"/>
    </row>
    <row r="21" spans="1:8" ht="11.25">
      <c r="A21" s="89" t="s">
        <v>247</v>
      </c>
      <c r="B21" s="90">
        <f aca="true" t="shared" si="7" ref="B21:G21">SUM(B19:B20)</f>
        <v>8620</v>
      </c>
      <c r="C21" s="90">
        <f t="shared" si="7"/>
        <v>8620</v>
      </c>
      <c r="D21" s="90">
        <f t="shared" si="7"/>
        <v>8750</v>
      </c>
      <c r="E21" s="90">
        <f t="shared" si="7"/>
        <v>8750</v>
      </c>
      <c r="F21" s="90">
        <f t="shared" si="7"/>
        <v>8972</v>
      </c>
      <c r="G21" s="90">
        <f t="shared" si="7"/>
        <v>8972</v>
      </c>
      <c r="H21" s="90"/>
    </row>
    <row r="23" spans="3:11" ht="11.25">
      <c r="C23" s="224" t="s">
        <v>255</v>
      </c>
      <c r="D23" s="224"/>
      <c r="E23" s="224"/>
      <c r="F23" s="224"/>
      <c r="G23" s="224"/>
      <c r="H23" s="224"/>
      <c r="I23" s="224"/>
      <c r="J23" s="224"/>
      <c r="K23" s="224"/>
    </row>
    <row r="24" spans="1:17" ht="11.25">
      <c r="A24" s="88" t="s">
        <v>249</v>
      </c>
      <c r="B24" s="92">
        <f>'751153'!B16</f>
        <v>21502</v>
      </c>
      <c r="C24" s="92">
        <f>'751153'!C16</f>
        <v>71647</v>
      </c>
      <c r="D24" s="92">
        <f>'751153'!D16</f>
        <v>72067</v>
      </c>
      <c r="E24" s="92">
        <f>'751153'!E16</f>
        <v>72387</v>
      </c>
      <c r="F24" s="92">
        <f>'751153'!F16</f>
        <v>72287</v>
      </c>
      <c r="G24" s="92">
        <f>'751153'!G16</f>
        <v>72287</v>
      </c>
      <c r="H24" s="168">
        <f>'751153'!H16</f>
        <v>1</v>
      </c>
      <c r="I24" s="91" t="s">
        <v>252</v>
      </c>
      <c r="K24" s="92">
        <f>'751153'!K34</f>
        <v>102594</v>
      </c>
      <c r="L24" s="92">
        <f>'751153'!L34</f>
        <v>109968</v>
      </c>
      <c r="M24" s="92">
        <f>'751153'!M34</f>
        <v>109968</v>
      </c>
      <c r="N24" s="92">
        <f>'751153'!N34</f>
        <v>109019</v>
      </c>
      <c r="O24" s="92">
        <f>'751153'!O34</f>
        <v>109019</v>
      </c>
      <c r="P24" s="92">
        <f>'751153'!P34</f>
        <v>103318</v>
      </c>
      <c r="Q24" s="168">
        <f>'751153'!Q34</f>
        <v>0.9477063631110173</v>
      </c>
    </row>
    <row r="25" spans="1:17" ht="11.25">
      <c r="A25" s="88" t="s">
        <v>250</v>
      </c>
      <c r="B25" s="92">
        <f>'751153'!B32</f>
        <v>16800</v>
      </c>
      <c r="C25" s="92">
        <f>'751153'!C32</f>
        <v>16800</v>
      </c>
      <c r="D25" s="92">
        <f>'751153'!D32</f>
        <v>24352</v>
      </c>
      <c r="E25" s="92">
        <f>'751153'!E32</f>
        <v>24052</v>
      </c>
      <c r="F25" s="92">
        <f>'751153'!F32</f>
        <v>35234</v>
      </c>
      <c r="G25" s="92">
        <f>'751153'!G32</f>
        <v>35234</v>
      </c>
      <c r="H25" s="168">
        <f>'751153'!H32</f>
        <v>1</v>
      </c>
      <c r="I25" s="91" t="s">
        <v>253</v>
      </c>
      <c r="K25" s="92">
        <f>'751153'!K41</f>
        <v>28670</v>
      </c>
      <c r="L25" s="92">
        <f>'751153'!L41</f>
        <v>31076</v>
      </c>
      <c r="M25" s="92">
        <f>'751153'!M41</f>
        <v>31076</v>
      </c>
      <c r="N25" s="92">
        <f>'751153'!N41</f>
        <v>31276</v>
      </c>
      <c r="O25" s="92">
        <f>'751153'!O41</f>
        <v>31276</v>
      </c>
      <c r="P25" s="92">
        <f>'751153'!P41</f>
        <v>30528</v>
      </c>
      <c r="Q25" s="168">
        <f>'751153'!Q41</f>
        <v>0.9760838981967004</v>
      </c>
    </row>
    <row r="26" spans="1:17" ht="11.25">
      <c r="A26" s="88" t="s">
        <v>95</v>
      </c>
      <c r="B26" s="92">
        <f>'751153'!B37</f>
        <v>1280</v>
      </c>
      <c r="C26" s="92">
        <f>'751153'!C37</f>
        <v>2127</v>
      </c>
      <c r="D26" s="92">
        <f>'751153'!D37</f>
        <v>7513</v>
      </c>
      <c r="E26" s="92">
        <f>'751153'!E37</f>
        <v>7513</v>
      </c>
      <c r="F26" s="92">
        <f>'751153'!F37</f>
        <v>7980</v>
      </c>
      <c r="G26" s="92">
        <f>'751153'!G37</f>
        <v>7954</v>
      </c>
      <c r="H26" s="168">
        <f>'751153'!H37</f>
        <v>0.9967418546365915</v>
      </c>
      <c r="I26" s="91" t="s">
        <v>245</v>
      </c>
      <c r="K26" s="92">
        <f>'751153'!K79</f>
        <v>83734</v>
      </c>
      <c r="L26" s="92">
        <f>'751153'!L79</f>
        <v>83734</v>
      </c>
      <c r="M26" s="92">
        <f>'751153'!M79</f>
        <v>93519</v>
      </c>
      <c r="N26" s="92">
        <f>'751153'!N79</f>
        <v>91138</v>
      </c>
      <c r="O26" s="92">
        <f>'751153'!O79</f>
        <v>89410</v>
      </c>
      <c r="P26" s="92">
        <f>'751153'!P79</f>
        <v>78497</v>
      </c>
      <c r="Q26" s="168">
        <f>'751153'!Q79</f>
        <v>0.8779443015322671</v>
      </c>
    </row>
    <row r="27" spans="1:17" ht="11.25">
      <c r="A27" s="88" t="s">
        <v>256</v>
      </c>
      <c r="B27" s="92">
        <f>'751153'!B40</f>
        <v>0</v>
      </c>
      <c r="C27" s="92">
        <f>'751153'!C40</f>
        <v>0</v>
      </c>
      <c r="D27" s="92">
        <f>'751153'!D40</f>
        <v>0</v>
      </c>
      <c r="E27" s="92">
        <f>'751153'!E40</f>
        <v>0</v>
      </c>
      <c r="F27" s="92">
        <f>'751153'!F40</f>
        <v>0</v>
      </c>
      <c r="G27" s="92">
        <f>'751153'!G40</f>
        <v>0</v>
      </c>
      <c r="H27" s="168">
        <f>'751153'!H40</f>
        <v>0</v>
      </c>
      <c r="I27" s="91" t="s">
        <v>175</v>
      </c>
      <c r="K27" s="92">
        <f>'751153'!K87</f>
        <v>6280</v>
      </c>
      <c r="L27" s="92">
        <f>'751153'!L87</f>
        <v>55785</v>
      </c>
      <c r="M27" s="92">
        <f>'751153'!M87</f>
        <v>58695</v>
      </c>
      <c r="N27" s="92">
        <f>'751153'!N87</f>
        <v>63927</v>
      </c>
      <c r="O27" s="92">
        <f>'751153'!O87</f>
        <v>65555</v>
      </c>
      <c r="P27" s="92">
        <f>'751153'!P87</f>
        <v>65555</v>
      </c>
      <c r="Q27" s="168">
        <f>'751153'!Q87</f>
        <v>1</v>
      </c>
    </row>
    <row r="28" spans="1:17" ht="11.25">
      <c r="A28" s="88" t="s">
        <v>220</v>
      </c>
      <c r="B28" s="92">
        <f>'751153'!B42</f>
        <v>194452</v>
      </c>
      <c r="C28" s="92">
        <f>'751153'!C42</f>
        <v>202745</v>
      </c>
      <c r="D28" s="92">
        <f>'751153'!D42</f>
        <v>202082</v>
      </c>
      <c r="E28" s="92">
        <f>'751153'!E42</f>
        <v>204164</v>
      </c>
      <c r="F28" s="92">
        <f>'751153'!F42</f>
        <v>192515</v>
      </c>
      <c r="G28" s="92">
        <f>'751153'!G42</f>
        <v>162423</v>
      </c>
      <c r="H28" s="168">
        <f>'751153'!H42</f>
        <v>0</v>
      </c>
      <c r="I28" s="91" t="s">
        <v>281</v>
      </c>
      <c r="K28" s="92">
        <f>'751153'!K89</f>
        <v>3120</v>
      </c>
      <c r="L28" s="92">
        <f>'751153'!L89</f>
        <v>3120</v>
      </c>
      <c r="M28" s="92">
        <f>'751153'!M89</f>
        <v>3120</v>
      </c>
      <c r="N28" s="92">
        <f>'751153'!N89</f>
        <v>3120</v>
      </c>
      <c r="O28" s="92">
        <f>'751153'!O89</f>
        <v>3120</v>
      </c>
      <c r="P28" s="92">
        <f>'751153'!P89</f>
        <v>0</v>
      </c>
      <c r="Q28" s="168">
        <f>'751153'!Q89</f>
        <v>0</v>
      </c>
    </row>
    <row r="29" spans="1:17" ht="11.25">
      <c r="A29" s="89" t="s">
        <v>247</v>
      </c>
      <c r="B29" s="90">
        <f aca="true" t="shared" si="8" ref="B29:G29">SUM(B24:B28)</f>
        <v>234034</v>
      </c>
      <c r="C29" s="90">
        <f t="shared" si="8"/>
        <v>293319</v>
      </c>
      <c r="D29" s="90">
        <f t="shared" si="8"/>
        <v>306014</v>
      </c>
      <c r="E29" s="90">
        <f t="shared" si="8"/>
        <v>308116</v>
      </c>
      <c r="F29" s="90">
        <f t="shared" si="8"/>
        <v>308016</v>
      </c>
      <c r="G29" s="90">
        <f t="shared" si="8"/>
        <v>277898</v>
      </c>
      <c r="H29" s="90"/>
      <c r="I29" s="91" t="s">
        <v>303</v>
      </c>
      <c r="K29" s="92">
        <f>'751153'!K91</f>
        <v>9636</v>
      </c>
      <c r="L29" s="92">
        <f>'751153'!L91</f>
        <v>9636</v>
      </c>
      <c r="M29" s="92">
        <f>'751153'!M91</f>
        <v>9636</v>
      </c>
      <c r="N29" s="92">
        <f>'751153'!N91</f>
        <v>9636</v>
      </c>
      <c r="O29" s="92">
        <f>'751153'!O91</f>
        <v>9636</v>
      </c>
      <c r="P29" s="92">
        <f>'751153'!P91</f>
        <v>0</v>
      </c>
      <c r="Q29" s="168">
        <f>'751153'!Q91</f>
        <v>0</v>
      </c>
    </row>
    <row r="30" spans="9:17" ht="11.25">
      <c r="I30" s="95" t="s">
        <v>246</v>
      </c>
      <c r="K30" s="90">
        <f aca="true" t="shared" si="9" ref="K30:P30">SUM(K24:K29)</f>
        <v>234034</v>
      </c>
      <c r="L30" s="90">
        <f t="shared" si="9"/>
        <v>293319</v>
      </c>
      <c r="M30" s="90">
        <f t="shared" si="9"/>
        <v>306014</v>
      </c>
      <c r="N30" s="90">
        <f t="shared" si="9"/>
        <v>308116</v>
      </c>
      <c r="O30" s="90">
        <f t="shared" si="9"/>
        <v>308016</v>
      </c>
      <c r="P30" s="90">
        <f t="shared" si="9"/>
        <v>277898</v>
      </c>
      <c r="Q30" s="173"/>
    </row>
    <row r="32" spans="3:11" ht="11.25">
      <c r="C32" s="224" t="s">
        <v>555</v>
      </c>
      <c r="D32" s="224"/>
      <c r="E32" s="224"/>
      <c r="F32" s="224"/>
      <c r="G32" s="224"/>
      <c r="H32" s="224"/>
      <c r="I32" s="224"/>
      <c r="J32" s="224"/>
      <c r="K32" s="224"/>
    </row>
    <row r="33" spans="1:17" ht="11.25">
      <c r="A33" s="88" t="s">
        <v>95</v>
      </c>
      <c r="B33" s="92">
        <f>'751175'!B3</f>
        <v>0</v>
      </c>
      <c r="C33" s="92">
        <f>'751175'!C3</f>
        <v>1105</v>
      </c>
      <c r="D33" s="92">
        <f>'751175'!D3</f>
        <v>1105</v>
      </c>
      <c r="E33" s="92">
        <f>'751175'!E3</f>
        <v>1105</v>
      </c>
      <c r="F33" s="92">
        <f>'751175'!F3</f>
        <v>1105</v>
      </c>
      <c r="G33" s="92">
        <f>'751175'!G3</f>
        <v>1105</v>
      </c>
      <c r="H33" s="168">
        <f>'751175'!H3</f>
        <v>1</v>
      </c>
      <c r="I33" s="91" t="s">
        <v>252</v>
      </c>
      <c r="K33" s="92">
        <f>'751175'!K3</f>
        <v>0</v>
      </c>
      <c r="L33" s="92">
        <f>'751175'!L3</f>
        <v>516</v>
      </c>
      <c r="M33" s="92">
        <f>'751175'!M3</f>
        <v>516</v>
      </c>
      <c r="N33" s="92">
        <f>'751175'!N3</f>
        <v>516</v>
      </c>
      <c r="O33" s="92">
        <f>'751175'!O3</f>
        <v>516</v>
      </c>
      <c r="P33" s="92">
        <f>'751175'!P3</f>
        <v>516</v>
      </c>
      <c r="Q33" s="168">
        <f>'751175'!Q3</f>
        <v>1</v>
      </c>
    </row>
    <row r="34" spans="1:17" ht="11.25">
      <c r="A34" s="88" t="s">
        <v>220</v>
      </c>
      <c r="B34" s="88">
        <f>'751175'!B5</f>
        <v>0</v>
      </c>
      <c r="C34" s="88">
        <f>'751175'!C5</f>
        <v>0</v>
      </c>
      <c r="D34" s="88">
        <f>'751175'!D5</f>
        <v>0</v>
      </c>
      <c r="E34" s="88">
        <f>'751175'!E5</f>
        <v>0</v>
      </c>
      <c r="F34" s="88">
        <f>'751175'!F5</f>
        <v>9</v>
      </c>
      <c r="G34" s="88">
        <f>'751175'!G5</f>
        <v>8</v>
      </c>
      <c r="H34" s="168">
        <f>'751175'!H5</f>
        <v>0.8888888888888888</v>
      </c>
      <c r="I34" s="91" t="s">
        <v>253</v>
      </c>
      <c r="K34" s="92">
        <f>'751175'!K6</f>
        <v>0</v>
      </c>
      <c r="L34" s="92">
        <f>'751175'!L6</f>
        <v>135</v>
      </c>
      <c r="M34" s="92">
        <f>'751175'!M6</f>
        <v>135</v>
      </c>
      <c r="N34" s="92">
        <f>'751175'!N6</f>
        <v>135</v>
      </c>
      <c r="O34" s="92">
        <f>'751175'!O6</f>
        <v>135</v>
      </c>
      <c r="P34" s="92">
        <f>'751175'!P6</f>
        <v>135</v>
      </c>
      <c r="Q34" s="168">
        <f>'751175'!Q6</f>
        <v>1</v>
      </c>
    </row>
    <row r="35" spans="1:17" ht="11.25">
      <c r="A35" s="89" t="s">
        <v>247</v>
      </c>
      <c r="B35" s="90">
        <f aca="true" t="shared" si="10" ref="B35:G35">SUM(B33:B34)</f>
        <v>0</v>
      </c>
      <c r="C35" s="90">
        <f t="shared" si="10"/>
        <v>1105</v>
      </c>
      <c r="D35" s="90">
        <f t="shared" si="10"/>
        <v>1105</v>
      </c>
      <c r="E35" s="90">
        <f t="shared" si="10"/>
        <v>1105</v>
      </c>
      <c r="F35" s="90">
        <f t="shared" si="10"/>
        <v>1114</v>
      </c>
      <c r="G35" s="90">
        <f t="shared" si="10"/>
        <v>1113</v>
      </c>
      <c r="H35" s="90"/>
      <c r="I35" s="91" t="s">
        <v>245</v>
      </c>
      <c r="K35" s="92">
        <f>'751175'!K20</f>
        <v>0</v>
      </c>
      <c r="L35" s="92">
        <f>'751175'!L20</f>
        <v>454</v>
      </c>
      <c r="M35" s="92">
        <f>'751175'!M20</f>
        <v>454</v>
      </c>
      <c r="N35" s="92">
        <f>'751175'!N20</f>
        <v>454</v>
      </c>
      <c r="O35" s="92">
        <f>'751175'!O20</f>
        <v>463</v>
      </c>
      <c r="P35" s="92">
        <f>'751175'!P20</f>
        <v>462</v>
      </c>
      <c r="Q35" s="168">
        <f>'751175'!Q20</f>
        <v>0.9978401727861771</v>
      </c>
    </row>
    <row r="36" spans="9:17" ht="11.25">
      <c r="I36" s="95" t="s">
        <v>246</v>
      </c>
      <c r="K36" s="90">
        <f aca="true" t="shared" si="11" ref="K36:P36">SUM(K33:K35)</f>
        <v>0</v>
      </c>
      <c r="L36" s="90">
        <f t="shared" si="11"/>
        <v>1105</v>
      </c>
      <c r="M36" s="90">
        <f t="shared" si="11"/>
        <v>1105</v>
      </c>
      <c r="N36" s="90">
        <f t="shared" si="11"/>
        <v>1105</v>
      </c>
      <c r="O36" s="90">
        <f t="shared" si="11"/>
        <v>1114</v>
      </c>
      <c r="P36" s="90">
        <f t="shared" si="11"/>
        <v>1113</v>
      </c>
      <c r="Q36" s="173"/>
    </row>
    <row r="38" spans="3:11" ht="11.25">
      <c r="C38" s="224" t="s">
        <v>570</v>
      </c>
      <c r="D38" s="224"/>
      <c r="E38" s="224"/>
      <c r="F38" s="224"/>
      <c r="G38" s="224"/>
      <c r="H38" s="224"/>
      <c r="I38" s="224"/>
      <c r="J38" s="224"/>
      <c r="K38" s="224"/>
    </row>
    <row r="39" spans="1:17" ht="11.25">
      <c r="A39" s="88" t="s">
        <v>95</v>
      </c>
      <c r="B39" s="92">
        <f>'751186'!B3</f>
        <v>0</v>
      </c>
      <c r="C39" s="92">
        <f>'751186'!C3</f>
        <v>153</v>
      </c>
      <c r="D39" s="92">
        <f>'751186'!D3</f>
        <v>153</v>
      </c>
      <c r="E39" s="92">
        <f>'751186'!E3</f>
        <v>951</v>
      </c>
      <c r="F39" s="92">
        <f>'751186'!F3</f>
        <v>951</v>
      </c>
      <c r="G39" s="92">
        <f>'751186'!G3</f>
        <v>951</v>
      </c>
      <c r="H39" s="168">
        <f>'751186'!H3</f>
        <v>1</v>
      </c>
      <c r="I39" s="91" t="s">
        <v>252</v>
      </c>
      <c r="K39" s="92">
        <f>'751186'!K3</f>
        <v>0</v>
      </c>
      <c r="L39" s="92">
        <f>'751186'!L3</f>
        <v>0</v>
      </c>
      <c r="M39" s="92">
        <f>'751186'!M3</f>
        <v>0</v>
      </c>
      <c r="N39" s="92">
        <f>'751186'!N3</f>
        <v>289</v>
      </c>
      <c r="O39" s="92">
        <f>'751186'!O3</f>
        <v>289</v>
      </c>
      <c r="P39" s="92">
        <f>'751186'!P3</f>
        <v>275</v>
      </c>
      <c r="Q39" s="168">
        <f>'751186'!Q3</f>
        <v>0.9515570934256056</v>
      </c>
    </row>
    <row r="40" spans="1:17" ht="11.25">
      <c r="A40" s="88" t="s">
        <v>220</v>
      </c>
      <c r="B40" s="88">
        <f>'751186'!B5</f>
        <v>0</v>
      </c>
      <c r="C40" s="88">
        <f>'751186'!C5</f>
        <v>-153</v>
      </c>
      <c r="D40" s="88">
        <f>'751186'!D5</f>
        <v>-153</v>
      </c>
      <c r="E40" s="88">
        <f>'751186'!E5</f>
        <v>0</v>
      </c>
      <c r="F40" s="88">
        <f>'751186'!F5</f>
        <v>-58</v>
      </c>
      <c r="G40" s="88">
        <f>'751186'!G5</f>
        <v>-73</v>
      </c>
      <c r="H40" s="168">
        <f>'751186'!H5</f>
        <v>1.2586206896551724</v>
      </c>
      <c r="I40" s="91" t="s">
        <v>253</v>
      </c>
      <c r="K40" s="92">
        <f>'751186'!K6</f>
        <v>0</v>
      </c>
      <c r="L40" s="92">
        <f>'751186'!L6</f>
        <v>0</v>
      </c>
      <c r="M40" s="92">
        <f>'751186'!M6</f>
        <v>0</v>
      </c>
      <c r="N40" s="92">
        <f>'751186'!N6</f>
        <v>15</v>
      </c>
      <c r="O40" s="92">
        <f>'751186'!O6</f>
        <v>73</v>
      </c>
      <c r="P40" s="92">
        <f>'751186'!P6</f>
        <v>73</v>
      </c>
      <c r="Q40" s="168">
        <f>'751186'!Q6</f>
        <v>1</v>
      </c>
    </row>
    <row r="41" spans="1:17" ht="11.25">
      <c r="A41" s="89" t="s">
        <v>247</v>
      </c>
      <c r="B41" s="90">
        <f aca="true" t="shared" si="12" ref="B41:G41">SUM(B39:B40)</f>
        <v>0</v>
      </c>
      <c r="C41" s="90">
        <f t="shared" si="12"/>
        <v>0</v>
      </c>
      <c r="D41" s="90">
        <f t="shared" si="12"/>
        <v>0</v>
      </c>
      <c r="E41" s="90">
        <f t="shared" si="12"/>
        <v>951</v>
      </c>
      <c r="F41" s="90">
        <f t="shared" si="12"/>
        <v>893</v>
      </c>
      <c r="G41" s="90">
        <f t="shared" si="12"/>
        <v>878</v>
      </c>
      <c r="H41" s="90"/>
      <c r="I41" s="91" t="s">
        <v>245</v>
      </c>
      <c r="K41" s="92">
        <f>'751186'!K21</f>
        <v>0</v>
      </c>
      <c r="L41" s="92">
        <f>'751186'!L21</f>
        <v>0</v>
      </c>
      <c r="M41" s="92">
        <f>'751186'!M21</f>
        <v>0</v>
      </c>
      <c r="N41" s="92">
        <f>'751186'!N21</f>
        <v>647</v>
      </c>
      <c r="O41" s="92">
        <f>'751186'!O21</f>
        <v>531</v>
      </c>
      <c r="P41" s="92">
        <f>'751186'!P21</f>
        <v>530</v>
      </c>
      <c r="Q41" s="168">
        <f>'751186'!Q21</f>
        <v>0.9981167608286252</v>
      </c>
    </row>
    <row r="42" spans="9:17" ht="11.25">
      <c r="I42" s="95" t="s">
        <v>246</v>
      </c>
      <c r="K42" s="90">
        <f aca="true" t="shared" si="13" ref="K42:P42">SUM(K39:K41)</f>
        <v>0</v>
      </c>
      <c r="L42" s="90">
        <f t="shared" si="13"/>
        <v>0</v>
      </c>
      <c r="M42" s="90">
        <f t="shared" si="13"/>
        <v>0</v>
      </c>
      <c r="N42" s="90">
        <f t="shared" si="13"/>
        <v>951</v>
      </c>
      <c r="O42" s="90">
        <f t="shared" si="13"/>
        <v>893</v>
      </c>
      <c r="P42" s="90">
        <f t="shared" si="13"/>
        <v>878</v>
      </c>
      <c r="Q42" s="173"/>
    </row>
    <row r="44" spans="3:11" ht="11.25">
      <c r="C44" s="224" t="s">
        <v>326</v>
      </c>
      <c r="D44" s="224"/>
      <c r="E44" s="224"/>
      <c r="F44" s="224"/>
      <c r="G44" s="224"/>
      <c r="H44" s="224"/>
      <c r="I44" s="224"/>
      <c r="J44" s="224"/>
      <c r="K44" s="224"/>
    </row>
    <row r="45" spans="1:17" ht="11.25">
      <c r="A45" s="88" t="s">
        <v>250</v>
      </c>
      <c r="B45" s="92">
        <f>'751856'!B3</f>
        <v>1</v>
      </c>
      <c r="C45" s="92">
        <f>'751856'!C3</f>
        <v>1</v>
      </c>
      <c r="D45" s="92">
        <f>'751856'!D3</f>
        <v>1</v>
      </c>
      <c r="E45" s="92">
        <f>'751856'!E3</f>
        <v>1</v>
      </c>
      <c r="F45" s="92">
        <f>'751856'!F3</f>
        <v>2</v>
      </c>
      <c r="G45" s="92">
        <f>'751856'!G3</f>
        <v>2</v>
      </c>
      <c r="H45" s="168">
        <f>'751856'!H3</f>
        <v>1</v>
      </c>
      <c r="I45" s="91" t="s">
        <v>245</v>
      </c>
      <c r="K45" s="92">
        <f>'751856'!K8</f>
        <v>201</v>
      </c>
      <c r="L45" s="92">
        <f>'751856'!L8</f>
        <v>201</v>
      </c>
      <c r="M45" s="92">
        <f>'751856'!M8</f>
        <v>201</v>
      </c>
      <c r="N45" s="92">
        <f>'751856'!N8</f>
        <v>201</v>
      </c>
      <c r="O45" s="92">
        <f>'751856'!O8</f>
        <v>201</v>
      </c>
      <c r="P45" s="92">
        <f>'751856'!P8</f>
        <v>5</v>
      </c>
      <c r="Q45" s="168">
        <f>'751856'!Q8</f>
        <v>0.024875621890547265</v>
      </c>
    </row>
    <row r="46" spans="1:17" ht="11.25">
      <c r="A46" s="88" t="s">
        <v>95</v>
      </c>
      <c r="B46" s="92">
        <f>'751856'!B6</f>
        <v>200</v>
      </c>
      <c r="C46" s="92">
        <f>'751856'!C6</f>
        <v>200</v>
      </c>
      <c r="D46" s="92">
        <f>'751856'!D6</f>
        <v>1000</v>
      </c>
      <c r="E46" s="92">
        <f>'751856'!E6</f>
        <v>1100</v>
      </c>
      <c r="F46" s="92">
        <f>'751856'!F6</f>
        <v>1100</v>
      </c>
      <c r="G46" s="92">
        <f>'751856'!G6</f>
        <v>766</v>
      </c>
      <c r="H46" s="168">
        <f>'751856'!H6</f>
        <v>0.6963636363636364</v>
      </c>
      <c r="I46" s="95" t="s">
        <v>246</v>
      </c>
      <c r="K46" s="90">
        <f aca="true" t="shared" si="14" ref="K46:P46">SUM(K45)</f>
        <v>201</v>
      </c>
      <c r="L46" s="90">
        <f t="shared" si="14"/>
        <v>201</v>
      </c>
      <c r="M46" s="90">
        <f t="shared" si="14"/>
        <v>201</v>
      </c>
      <c r="N46" s="90">
        <f t="shared" si="14"/>
        <v>201</v>
      </c>
      <c r="O46" s="90">
        <f t="shared" si="14"/>
        <v>201</v>
      </c>
      <c r="P46" s="90">
        <f t="shared" si="14"/>
        <v>5</v>
      </c>
      <c r="Q46" s="173"/>
    </row>
    <row r="47" spans="1:8" ht="11.25">
      <c r="A47" s="88" t="s">
        <v>256</v>
      </c>
      <c r="B47" s="92">
        <f>'751856'!B8</f>
        <v>0</v>
      </c>
      <c r="C47" s="92">
        <f>'751856'!C8</f>
        <v>0</v>
      </c>
      <c r="D47" s="92">
        <f>'751856'!D8</f>
        <v>485</v>
      </c>
      <c r="E47" s="92">
        <f>'751856'!E8</f>
        <v>485</v>
      </c>
      <c r="F47" s="92">
        <f>'751856'!F8</f>
        <v>485</v>
      </c>
      <c r="G47" s="92">
        <f>'751856'!G8</f>
        <v>485</v>
      </c>
      <c r="H47" s="168">
        <f>'751856'!H8</f>
        <v>0</v>
      </c>
    </row>
    <row r="48" spans="1:8" ht="11.25">
      <c r="A48" s="88" t="s">
        <v>220</v>
      </c>
      <c r="B48" s="92">
        <f>'751856'!B10</f>
        <v>0</v>
      </c>
      <c r="C48" s="92">
        <f>'751856'!C10</f>
        <v>0</v>
      </c>
      <c r="D48" s="92">
        <f>'751856'!D10</f>
        <v>-1285</v>
      </c>
      <c r="E48" s="92">
        <f>'751856'!E10</f>
        <v>-1385</v>
      </c>
      <c r="F48" s="92">
        <f>'751856'!F10</f>
        <v>-1386</v>
      </c>
      <c r="G48" s="92">
        <f>'751856'!G10</f>
        <v>-1248</v>
      </c>
      <c r="H48" s="168">
        <f>'751856'!H10</f>
        <v>0.9004329004329005</v>
      </c>
    </row>
    <row r="49" spans="1:8" ht="11.25">
      <c r="A49" s="89" t="s">
        <v>247</v>
      </c>
      <c r="B49" s="90">
        <f aca="true" t="shared" si="15" ref="B49:G49">SUM(B45:B48)</f>
        <v>201</v>
      </c>
      <c r="C49" s="90">
        <f t="shared" si="15"/>
        <v>201</v>
      </c>
      <c r="D49" s="90">
        <f t="shared" si="15"/>
        <v>201</v>
      </c>
      <c r="E49" s="90">
        <f t="shared" si="15"/>
        <v>201</v>
      </c>
      <c r="F49" s="90">
        <f t="shared" si="15"/>
        <v>201</v>
      </c>
      <c r="G49" s="90">
        <f t="shared" si="15"/>
        <v>5</v>
      </c>
      <c r="H49" s="90"/>
    </row>
    <row r="51" spans="3:11" ht="11.25">
      <c r="C51" s="224" t="s">
        <v>257</v>
      </c>
      <c r="D51" s="224"/>
      <c r="E51" s="224"/>
      <c r="F51" s="224"/>
      <c r="G51" s="224"/>
      <c r="H51" s="224"/>
      <c r="I51" s="224"/>
      <c r="J51" s="224"/>
      <c r="K51" s="224"/>
    </row>
    <row r="52" spans="1:17" ht="11.25">
      <c r="A52" s="88" t="s">
        <v>249</v>
      </c>
      <c r="B52" s="92">
        <f>'751845'!B5</f>
        <v>622</v>
      </c>
      <c r="C52" s="92">
        <f>'751845'!C5</f>
        <v>622</v>
      </c>
      <c r="D52" s="92">
        <f>'751845'!D5</f>
        <v>622</v>
      </c>
      <c r="E52" s="92">
        <f>'751845'!E5</f>
        <v>622</v>
      </c>
      <c r="F52" s="92">
        <f>'751845'!F5</f>
        <v>322</v>
      </c>
      <c r="G52" s="92">
        <f>'751845'!G5</f>
        <v>322</v>
      </c>
      <c r="H52" s="168">
        <f>'751845'!H5</f>
        <v>1</v>
      </c>
      <c r="I52" s="91" t="s">
        <v>252</v>
      </c>
      <c r="K52" s="92">
        <f>'751845'!K18</f>
        <v>13399</v>
      </c>
      <c r="L52" s="92">
        <f>'751845'!L18</f>
        <v>13721</v>
      </c>
      <c r="M52" s="92">
        <f>'751845'!M18</f>
        <v>13721</v>
      </c>
      <c r="N52" s="92">
        <f>'751845'!N18</f>
        <v>12161</v>
      </c>
      <c r="O52" s="92">
        <f>'751845'!O18</f>
        <v>12132</v>
      </c>
      <c r="P52" s="92">
        <f>'751845'!P18</f>
        <v>11997</v>
      </c>
      <c r="Q52" s="168">
        <f>'751845'!Q18</f>
        <v>0.9888724035608308</v>
      </c>
    </row>
    <row r="53" spans="1:17" ht="11.25">
      <c r="A53" s="88" t="s">
        <v>95</v>
      </c>
      <c r="B53" s="92">
        <f>'751845'!B8</f>
        <v>6240</v>
      </c>
      <c r="C53" s="92">
        <f>'751845'!C8</f>
        <v>6240</v>
      </c>
      <c r="D53" s="92">
        <f>'751845'!D8</f>
        <v>6240</v>
      </c>
      <c r="E53" s="92">
        <f>'751845'!E8</f>
        <v>6707</v>
      </c>
      <c r="F53" s="92">
        <f>'751845'!F8</f>
        <v>7068</v>
      </c>
      <c r="G53" s="92">
        <f>'751845'!G8</f>
        <v>7068</v>
      </c>
      <c r="H53" s="168">
        <f>'751845'!H8</f>
        <v>1</v>
      </c>
      <c r="I53" s="91" t="s">
        <v>253</v>
      </c>
      <c r="K53" s="92">
        <f>'751845'!K25</f>
        <v>4538</v>
      </c>
      <c r="L53" s="92">
        <f>'751845'!L25</f>
        <v>4538</v>
      </c>
      <c r="M53" s="92">
        <f>'751845'!M25</f>
        <v>4538</v>
      </c>
      <c r="N53" s="92">
        <f>'751845'!N25</f>
        <v>4047</v>
      </c>
      <c r="O53" s="92">
        <f>'751845'!O25</f>
        <v>4047</v>
      </c>
      <c r="P53" s="92">
        <f>'751845'!P25</f>
        <v>4029</v>
      </c>
      <c r="Q53" s="168">
        <f>'751845'!Q25</f>
        <v>0.9955522609340252</v>
      </c>
    </row>
    <row r="54" spans="1:17" ht="11.25">
      <c r="A54" s="88" t="s">
        <v>220</v>
      </c>
      <c r="B54" s="92">
        <f>'751845'!B10</f>
        <v>13376</v>
      </c>
      <c r="C54" s="92">
        <f>'751845'!C10</f>
        <v>13698</v>
      </c>
      <c r="D54" s="92">
        <f>'751845'!D10</f>
        <v>13698</v>
      </c>
      <c r="E54" s="92">
        <f>'751845'!E10</f>
        <v>11277</v>
      </c>
      <c r="F54" s="92">
        <f>'751845'!F10</f>
        <v>11216</v>
      </c>
      <c r="G54" s="92">
        <f>'751845'!G10</f>
        <v>11063</v>
      </c>
      <c r="H54" s="168">
        <f>'751845'!H10</f>
        <v>0.9863587731811697</v>
      </c>
      <c r="I54" s="91" t="s">
        <v>245</v>
      </c>
      <c r="K54" s="92">
        <f>'751845'!K41</f>
        <v>2301</v>
      </c>
      <c r="L54" s="92">
        <f>'751845'!L41</f>
        <v>2301</v>
      </c>
      <c r="M54" s="92">
        <f>'751845'!M41</f>
        <v>2301</v>
      </c>
      <c r="N54" s="92">
        <f>'751845'!N41</f>
        <v>2398</v>
      </c>
      <c r="O54" s="92">
        <f>'751845'!O41</f>
        <v>2427</v>
      </c>
      <c r="P54" s="92">
        <f>'751845'!P41</f>
        <v>2427</v>
      </c>
      <c r="Q54" s="168">
        <f>'751845'!Q41</f>
        <v>1</v>
      </c>
    </row>
    <row r="55" spans="1:17" ht="11.25">
      <c r="A55" s="89" t="s">
        <v>247</v>
      </c>
      <c r="B55" s="90">
        <f aca="true" t="shared" si="16" ref="B55:G55">SUM(B52:B54)</f>
        <v>20238</v>
      </c>
      <c r="C55" s="90">
        <f t="shared" si="16"/>
        <v>20560</v>
      </c>
      <c r="D55" s="90">
        <f t="shared" si="16"/>
        <v>20560</v>
      </c>
      <c r="E55" s="90">
        <f t="shared" si="16"/>
        <v>18606</v>
      </c>
      <c r="F55" s="90">
        <f t="shared" si="16"/>
        <v>18606</v>
      </c>
      <c r="G55" s="90">
        <f t="shared" si="16"/>
        <v>18453</v>
      </c>
      <c r="H55" s="90"/>
      <c r="I55" s="95" t="s">
        <v>246</v>
      </c>
      <c r="K55" s="90">
        <f aca="true" t="shared" si="17" ref="K55:P55">SUM(K52:K54)</f>
        <v>20238</v>
      </c>
      <c r="L55" s="90">
        <f t="shared" si="17"/>
        <v>20560</v>
      </c>
      <c r="M55" s="90">
        <f t="shared" si="17"/>
        <v>20560</v>
      </c>
      <c r="N55" s="90">
        <f t="shared" si="17"/>
        <v>18606</v>
      </c>
      <c r="O55" s="90">
        <f t="shared" si="17"/>
        <v>18606</v>
      </c>
      <c r="P55" s="90">
        <f t="shared" si="17"/>
        <v>18453</v>
      </c>
      <c r="Q55" s="173"/>
    </row>
    <row r="57" spans="3:11" ht="11.25">
      <c r="C57" s="224" t="s">
        <v>258</v>
      </c>
      <c r="D57" s="224"/>
      <c r="E57" s="224"/>
      <c r="F57" s="224"/>
      <c r="G57" s="224"/>
      <c r="H57" s="224"/>
      <c r="I57" s="224"/>
      <c r="J57" s="224"/>
      <c r="K57" s="224"/>
    </row>
    <row r="58" spans="1:17" ht="11.25">
      <c r="A58" s="88" t="s">
        <v>220</v>
      </c>
      <c r="B58" s="92">
        <f>'751867'!B2</f>
        <v>200</v>
      </c>
      <c r="C58" s="92">
        <f>'751867'!C2</f>
        <v>200</v>
      </c>
      <c r="D58" s="92">
        <f>'751867'!D2</f>
        <v>200</v>
      </c>
      <c r="E58" s="92">
        <f>'751867'!E2</f>
        <v>200</v>
      </c>
      <c r="F58" s="92">
        <f>'751867'!F2</f>
        <v>0</v>
      </c>
      <c r="G58" s="92">
        <f>'751867'!G2</f>
        <v>0</v>
      </c>
      <c r="H58" s="168">
        <f>'751867'!H2</f>
        <v>0</v>
      </c>
      <c r="I58" s="91" t="s">
        <v>245</v>
      </c>
      <c r="K58" s="92">
        <f>'751867'!K9</f>
        <v>200</v>
      </c>
      <c r="L58" s="92">
        <f>'751867'!L9</f>
        <v>200</v>
      </c>
      <c r="M58" s="92">
        <f>'751867'!M9</f>
        <v>200</v>
      </c>
      <c r="N58" s="92">
        <f>'751867'!N9</f>
        <v>200</v>
      </c>
      <c r="O58" s="92">
        <f>'751867'!O9</f>
        <v>0</v>
      </c>
      <c r="P58" s="92">
        <f>'751867'!P9</f>
        <v>0</v>
      </c>
      <c r="Q58" s="168">
        <f>'751867'!Q9</f>
        <v>0</v>
      </c>
    </row>
    <row r="59" spans="1:17" ht="11.25">
      <c r="A59" s="89" t="s">
        <v>247</v>
      </c>
      <c r="B59" s="90">
        <f aca="true" t="shared" si="18" ref="B59:G59">SUM(B58)</f>
        <v>200</v>
      </c>
      <c r="C59" s="90">
        <f t="shared" si="18"/>
        <v>200</v>
      </c>
      <c r="D59" s="90">
        <f t="shared" si="18"/>
        <v>200</v>
      </c>
      <c r="E59" s="90">
        <f t="shared" si="18"/>
        <v>200</v>
      </c>
      <c r="F59" s="90">
        <f t="shared" si="18"/>
        <v>0</v>
      </c>
      <c r="G59" s="90">
        <f t="shared" si="18"/>
        <v>0</v>
      </c>
      <c r="H59" s="90"/>
      <c r="I59" s="95" t="s">
        <v>246</v>
      </c>
      <c r="K59" s="90">
        <f aca="true" t="shared" si="19" ref="K59:P59">SUM(K58)</f>
        <v>200</v>
      </c>
      <c r="L59" s="90">
        <f t="shared" si="19"/>
        <v>200</v>
      </c>
      <c r="M59" s="90">
        <f t="shared" si="19"/>
        <v>200</v>
      </c>
      <c r="N59" s="90">
        <f t="shared" si="19"/>
        <v>200</v>
      </c>
      <c r="O59" s="90">
        <f t="shared" si="19"/>
        <v>0</v>
      </c>
      <c r="P59" s="90">
        <f t="shared" si="19"/>
        <v>0</v>
      </c>
      <c r="Q59" s="173"/>
    </row>
    <row r="61" spans="3:11" ht="11.25">
      <c r="C61" s="224" t="s">
        <v>259</v>
      </c>
      <c r="D61" s="224"/>
      <c r="E61" s="224"/>
      <c r="F61" s="224"/>
      <c r="G61" s="224"/>
      <c r="H61" s="224"/>
      <c r="I61" s="224"/>
      <c r="J61" s="224"/>
      <c r="K61" s="224"/>
    </row>
    <row r="62" spans="1:17" ht="11.25">
      <c r="A62" s="88" t="s">
        <v>220</v>
      </c>
      <c r="B62" s="92">
        <f>'751878'!B2</f>
        <v>13737</v>
      </c>
      <c r="C62" s="92">
        <f>'751878'!C2</f>
        <v>13737</v>
      </c>
      <c r="D62" s="92">
        <f>'751878'!D2</f>
        <v>13737</v>
      </c>
      <c r="E62" s="92">
        <f>'751878'!E2</f>
        <v>13737</v>
      </c>
      <c r="F62" s="92">
        <f>'751878'!F2</f>
        <v>13737</v>
      </c>
      <c r="G62" s="92">
        <f>'751878'!G2</f>
        <v>13280</v>
      </c>
      <c r="H62" s="168">
        <f>'751878'!H2</f>
        <v>0.9667321831549829</v>
      </c>
      <c r="I62" s="91" t="s">
        <v>245</v>
      </c>
      <c r="K62" s="92">
        <f>'751878'!K16</f>
        <v>13737</v>
      </c>
      <c r="L62" s="92">
        <f>'751878'!L16</f>
        <v>13737</v>
      </c>
      <c r="M62" s="92">
        <f>'751878'!M16</f>
        <v>13737</v>
      </c>
      <c r="N62" s="92">
        <f>'751878'!N16</f>
        <v>13737</v>
      </c>
      <c r="O62" s="92">
        <f>'751878'!O16</f>
        <v>13737</v>
      </c>
      <c r="P62" s="92">
        <f>'751878'!P16</f>
        <v>13280</v>
      </c>
      <c r="Q62" s="168">
        <f>'751878'!Q16</f>
        <v>0.9667321831549829</v>
      </c>
    </row>
    <row r="63" spans="1:17" ht="11.25">
      <c r="A63" s="89" t="s">
        <v>247</v>
      </c>
      <c r="B63" s="90">
        <f aca="true" t="shared" si="20" ref="B63:G63">SUM(B62)</f>
        <v>13737</v>
      </c>
      <c r="C63" s="90">
        <f t="shared" si="20"/>
        <v>13737</v>
      </c>
      <c r="D63" s="90">
        <f t="shared" si="20"/>
        <v>13737</v>
      </c>
      <c r="E63" s="90">
        <f t="shared" si="20"/>
        <v>13737</v>
      </c>
      <c r="F63" s="90">
        <f t="shared" si="20"/>
        <v>13737</v>
      </c>
      <c r="G63" s="90">
        <f t="shared" si="20"/>
        <v>13280</v>
      </c>
      <c r="H63" s="90"/>
      <c r="I63" s="95" t="s">
        <v>246</v>
      </c>
      <c r="K63" s="90">
        <f aca="true" t="shared" si="21" ref="K63:P63">SUM(K62)</f>
        <v>13737</v>
      </c>
      <c r="L63" s="90">
        <f t="shared" si="21"/>
        <v>13737</v>
      </c>
      <c r="M63" s="90">
        <f t="shared" si="21"/>
        <v>13737</v>
      </c>
      <c r="N63" s="90">
        <f t="shared" si="21"/>
        <v>13737</v>
      </c>
      <c r="O63" s="90">
        <f t="shared" si="21"/>
        <v>13737</v>
      </c>
      <c r="P63" s="90">
        <f t="shared" si="21"/>
        <v>13280</v>
      </c>
      <c r="Q63" s="173"/>
    </row>
    <row r="65" spans="3:11" ht="11.25">
      <c r="C65" s="224" t="s">
        <v>573</v>
      </c>
      <c r="D65" s="224"/>
      <c r="E65" s="224"/>
      <c r="F65" s="224"/>
      <c r="G65" s="224"/>
      <c r="H65" s="224"/>
      <c r="I65" s="224"/>
      <c r="J65" s="224"/>
      <c r="K65" s="224"/>
    </row>
    <row r="66" spans="1:17" ht="11.25">
      <c r="A66" s="88" t="s">
        <v>574</v>
      </c>
      <c r="B66" s="92"/>
      <c r="G66" s="92">
        <f>'751999'!G3</f>
        <v>0</v>
      </c>
      <c r="H66" s="168">
        <f>'751999'!H3</f>
        <v>0</v>
      </c>
      <c r="I66" s="91" t="s">
        <v>575</v>
      </c>
      <c r="L66" s="92"/>
      <c r="M66" s="92"/>
      <c r="N66" s="92"/>
      <c r="O66" s="92"/>
      <c r="P66" s="92">
        <f>'751999'!P3</f>
        <v>19429</v>
      </c>
      <c r="Q66" s="168">
        <f>'751999'!Q3</f>
        <v>0</v>
      </c>
    </row>
    <row r="67" spans="1:17" ht="11.25">
      <c r="A67" s="89" t="s">
        <v>247</v>
      </c>
      <c r="B67" s="90"/>
      <c r="C67" s="90"/>
      <c r="D67" s="90"/>
      <c r="E67" s="90"/>
      <c r="F67" s="90"/>
      <c r="G67" s="90">
        <f>SUM(G66)</f>
        <v>0</v>
      </c>
      <c r="H67" s="90"/>
      <c r="I67" s="95" t="s">
        <v>246</v>
      </c>
      <c r="K67" s="90"/>
      <c r="L67" s="90"/>
      <c r="M67" s="90"/>
      <c r="N67" s="90"/>
      <c r="O67" s="90"/>
      <c r="P67" s="90">
        <f>SUM(P66)</f>
        <v>19429</v>
      </c>
      <c r="Q67" s="173"/>
    </row>
    <row r="69" spans="3:11" ht="11.25">
      <c r="C69" s="224" t="s">
        <v>260</v>
      </c>
      <c r="D69" s="224"/>
      <c r="E69" s="224"/>
      <c r="F69" s="224"/>
      <c r="G69" s="224"/>
      <c r="H69" s="224"/>
      <c r="I69" s="224"/>
      <c r="J69" s="224"/>
      <c r="K69" s="224"/>
    </row>
    <row r="70" spans="1:17" ht="11.25">
      <c r="A70" s="88" t="s">
        <v>95</v>
      </c>
      <c r="B70" s="92">
        <f>'851219'!B3</f>
        <v>2010</v>
      </c>
      <c r="C70" s="92">
        <f>'851219'!C3</f>
        <v>2010</v>
      </c>
      <c r="D70" s="92">
        <f>'851219'!D3</f>
        <v>4115</v>
      </c>
      <c r="E70" s="92">
        <f>'851219'!E3</f>
        <v>4115</v>
      </c>
      <c r="F70" s="92">
        <f>'851219'!F3</f>
        <v>4021</v>
      </c>
      <c r="G70" s="92">
        <f>'851219'!G3</f>
        <v>4021</v>
      </c>
      <c r="H70" s="168">
        <f>'851219'!H3</f>
        <v>1</v>
      </c>
      <c r="I70" s="91" t="s">
        <v>245</v>
      </c>
      <c r="K70" s="92">
        <f>'851219'!K14</f>
        <v>1010</v>
      </c>
      <c r="L70" s="92">
        <f>'851219'!L14</f>
        <v>1010</v>
      </c>
      <c r="M70" s="92">
        <f>'851219'!M14</f>
        <v>1510</v>
      </c>
      <c r="N70" s="92">
        <f>'851219'!N14</f>
        <v>1510</v>
      </c>
      <c r="O70" s="92">
        <f>'851219'!O14</f>
        <v>1516</v>
      </c>
      <c r="P70" s="92">
        <f>'851219'!P14</f>
        <v>1515</v>
      </c>
      <c r="Q70" s="168">
        <f>'851219'!Q14</f>
        <v>0.9993403693931399</v>
      </c>
    </row>
    <row r="71" spans="1:17" ht="11.25">
      <c r="A71" s="88" t="s">
        <v>256</v>
      </c>
      <c r="B71" s="92">
        <f>'851219'!B5</f>
        <v>0</v>
      </c>
      <c r="C71" s="92">
        <f>'851219'!C5</f>
        <v>0</v>
      </c>
      <c r="D71" s="92">
        <f>'851219'!D5</f>
        <v>1215</v>
      </c>
      <c r="E71" s="92">
        <f>'851219'!E5</f>
        <v>1215</v>
      </c>
      <c r="F71" s="92">
        <f>'851219'!F5</f>
        <v>1215</v>
      </c>
      <c r="G71" s="92">
        <f>'851219'!G5</f>
        <v>1215</v>
      </c>
      <c r="H71" s="168">
        <f>'851219'!H5</f>
        <v>1</v>
      </c>
      <c r="I71" s="91" t="s">
        <v>175</v>
      </c>
      <c r="K71" s="92">
        <f>'851219'!K17</f>
        <v>1000</v>
      </c>
      <c r="L71" s="92">
        <f>'851219'!L17</f>
        <v>1000</v>
      </c>
      <c r="M71" s="92">
        <f>'851219'!M17</f>
        <v>0</v>
      </c>
      <c r="N71" s="92">
        <f>'851219'!N17</f>
        <v>0</v>
      </c>
      <c r="O71" s="92">
        <f>'851219'!O17</f>
        <v>0</v>
      </c>
      <c r="P71" s="92">
        <f>'851219'!P17</f>
        <v>0</v>
      </c>
      <c r="Q71" s="168">
        <f>'851219'!Q17</f>
        <v>0</v>
      </c>
    </row>
    <row r="72" spans="1:17" ht="11.25">
      <c r="A72" s="88" t="s">
        <v>220</v>
      </c>
      <c r="B72" s="92">
        <f>'851219'!B7</f>
        <v>0</v>
      </c>
      <c r="C72" s="92">
        <f>'851219'!C7</f>
        <v>0</v>
      </c>
      <c r="D72" s="92">
        <f>'851219'!D7</f>
        <v>-3820</v>
      </c>
      <c r="E72" s="92">
        <f>'851219'!E7</f>
        <v>-3820</v>
      </c>
      <c r="F72" s="92">
        <f>'851219'!F7</f>
        <v>-3720</v>
      </c>
      <c r="G72" s="92">
        <f>'851219'!G7</f>
        <v>-3721</v>
      </c>
      <c r="H72" s="168">
        <f>'851219'!H7</f>
        <v>1.000268817204301</v>
      </c>
      <c r="I72" s="95" t="s">
        <v>246</v>
      </c>
      <c r="K72" s="90">
        <f aca="true" t="shared" si="22" ref="K72:P72">SUM(K70:K71)</f>
        <v>2010</v>
      </c>
      <c r="L72" s="90">
        <f t="shared" si="22"/>
        <v>2010</v>
      </c>
      <c r="M72" s="90">
        <f t="shared" si="22"/>
        <v>1510</v>
      </c>
      <c r="N72" s="90">
        <f t="shared" si="22"/>
        <v>1510</v>
      </c>
      <c r="O72" s="90">
        <f t="shared" si="22"/>
        <v>1516</v>
      </c>
      <c r="P72" s="90">
        <f t="shared" si="22"/>
        <v>1515</v>
      </c>
      <c r="Q72" s="173"/>
    </row>
    <row r="73" spans="1:8" ht="11.25">
      <c r="A73" s="89" t="s">
        <v>247</v>
      </c>
      <c r="B73" s="90">
        <f aca="true" t="shared" si="23" ref="B73:G73">SUM(B70:B72)</f>
        <v>2010</v>
      </c>
      <c r="C73" s="90">
        <f t="shared" si="23"/>
        <v>2010</v>
      </c>
      <c r="D73" s="90">
        <f t="shared" si="23"/>
        <v>1510</v>
      </c>
      <c r="E73" s="90">
        <f t="shared" si="23"/>
        <v>1510</v>
      </c>
      <c r="F73" s="90">
        <f t="shared" si="23"/>
        <v>1516</v>
      </c>
      <c r="G73" s="90">
        <f t="shared" si="23"/>
        <v>1515</v>
      </c>
      <c r="H73" s="90"/>
    </row>
    <row r="75" spans="3:11" ht="11.25">
      <c r="C75" s="224" t="s">
        <v>261</v>
      </c>
      <c r="D75" s="224"/>
      <c r="E75" s="224"/>
      <c r="F75" s="224"/>
      <c r="G75" s="224"/>
      <c r="H75" s="224"/>
      <c r="I75" s="224"/>
      <c r="J75" s="224"/>
      <c r="K75" s="224"/>
    </row>
    <row r="76" spans="1:17" ht="11.25">
      <c r="A76" s="88" t="s">
        <v>250</v>
      </c>
      <c r="B76" s="92">
        <f>'851286'!B3</f>
        <v>50</v>
      </c>
      <c r="C76" s="92">
        <f>'851286'!C3</f>
        <v>50</v>
      </c>
      <c r="D76" s="92">
        <f>'851286'!D3</f>
        <v>100</v>
      </c>
      <c r="E76" s="92">
        <f>'851286'!E3</f>
        <v>100</v>
      </c>
      <c r="F76" s="92">
        <f>'851286'!F3</f>
        <v>111</v>
      </c>
      <c r="G76" s="92">
        <f>'851286'!G3</f>
        <v>111</v>
      </c>
      <c r="H76" s="168">
        <f>'851286'!H3</f>
        <v>1</v>
      </c>
      <c r="I76" s="91" t="s">
        <v>252</v>
      </c>
      <c r="K76" s="92">
        <f>'851286'!K12</f>
        <v>3380</v>
      </c>
      <c r="L76" s="92">
        <f>'851286'!L12</f>
        <v>3380</v>
      </c>
      <c r="M76" s="92">
        <f>'851286'!M12</f>
        <v>3380</v>
      </c>
      <c r="N76" s="92">
        <f>'851286'!N12</f>
        <v>3380</v>
      </c>
      <c r="O76" s="92">
        <f>'851286'!O12</f>
        <v>3350</v>
      </c>
      <c r="P76" s="92">
        <f>'851286'!P12</f>
        <v>3350</v>
      </c>
      <c r="Q76" s="168">
        <f>'851286'!Q12</f>
        <v>1</v>
      </c>
    </row>
    <row r="77" spans="1:17" ht="11.25">
      <c r="A77" s="88" t="s">
        <v>95</v>
      </c>
      <c r="B77" s="92">
        <f>'851286'!B6</f>
        <v>4800</v>
      </c>
      <c r="C77" s="92">
        <f>'851286'!C6</f>
        <v>4800</v>
      </c>
      <c r="D77" s="92">
        <f>'851286'!D6</f>
        <v>4800</v>
      </c>
      <c r="E77" s="92">
        <f>'851286'!E6</f>
        <v>4800</v>
      </c>
      <c r="F77" s="92">
        <f>'851286'!F6</f>
        <v>4524</v>
      </c>
      <c r="G77" s="92">
        <f>'851286'!G6</f>
        <v>4524</v>
      </c>
      <c r="H77" s="168">
        <f>'851286'!H6</f>
        <v>1</v>
      </c>
      <c r="I77" s="91" t="s">
        <v>253</v>
      </c>
      <c r="K77" s="92">
        <f>'851286'!K18</f>
        <v>1042</v>
      </c>
      <c r="L77" s="92">
        <f>'851286'!L18</f>
        <v>1042</v>
      </c>
      <c r="M77" s="92">
        <f>'851286'!M18</f>
        <v>1042</v>
      </c>
      <c r="N77" s="92">
        <f>'851286'!N18</f>
        <v>1042</v>
      </c>
      <c r="O77" s="92">
        <f>'851286'!O18</f>
        <v>1035</v>
      </c>
      <c r="P77" s="92">
        <f>'851286'!P18</f>
        <v>1035</v>
      </c>
      <c r="Q77" s="168">
        <f>'851286'!Q18</f>
        <v>1</v>
      </c>
    </row>
    <row r="78" spans="1:17" ht="11.25">
      <c r="A78" s="88" t="s">
        <v>220</v>
      </c>
      <c r="B78" s="92">
        <f>'851286'!B8</f>
        <v>2089</v>
      </c>
      <c r="C78" s="92">
        <f>'851286'!C8</f>
        <v>2089</v>
      </c>
      <c r="D78" s="92">
        <f>'851286'!D8</f>
        <v>2039</v>
      </c>
      <c r="E78" s="92">
        <f>'851286'!E8</f>
        <v>2239</v>
      </c>
      <c r="F78" s="92">
        <f>'851286'!F8</f>
        <v>2667</v>
      </c>
      <c r="G78" s="92">
        <f>'851286'!G8</f>
        <v>2667</v>
      </c>
      <c r="H78" s="168">
        <f>'851286'!H8</f>
        <v>1</v>
      </c>
      <c r="I78" s="91" t="s">
        <v>245</v>
      </c>
      <c r="K78" s="92">
        <f>'851286'!K44</f>
        <v>2517</v>
      </c>
      <c r="L78" s="92">
        <f>'851286'!L44</f>
        <v>2517</v>
      </c>
      <c r="M78" s="92">
        <f>'851286'!M44</f>
        <v>2517</v>
      </c>
      <c r="N78" s="92">
        <f>'851286'!N44</f>
        <v>2717</v>
      </c>
      <c r="O78" s="92">
        <f>'851286'!O44</f>
        <v>2917</v>
      </c>
      <c r="P78" s="92">
        <f>'851286'!P44</f>
        <v>2917</v>
      </c>
      <c r="Q78" s="168">
        <f>'851286'!Q44</f>
        <v>1</v>
      </c>
    </row>
    <row r="79" spans="1:17" ht="11.25">
      <c r="A79" s="89" t="s">
        <v>247</v>
      </c>
      <c r="B79" s="90">
        <f aca="true" t="shared" si="24" ref="B79:G79">SUM(B76:B78)</f>
        <v>6939</v>
      </c>
      <c r="C79" s="90">
        <f t="shared" si="24"/>
        <v>6939</v>
      </c>
      <c r="D79" s="90">
        <f t="shared" si="24"/>
        <v>6939</v>
      </c>
      <c r="E79" s="90">
        <f t="shared" si="24"/>
        <v>7139</v>
      </c>
      <c r="F79" s="90">
        <f t="shared" si="24"/>
        <v>7302</v>
      </c>
      <c r="G79" s="90">
        <f t="shared" si="24"/>
        <v>7302</v>
      </c>
      <c r="H79" s="90"/>
      <c r="I79" s="95" t="s">
        <v>246</v>
      </c>
      <c r="K79" s="90">
        <f aca="true" t="shared" si="25" ref="K79:P79">SUM(K76:K78)</f>
        <v>6939</v>
      </c>
      <c r="L79" s="90">
        <f t="shared" si="25"/>
        <v>6939</v>
      </c>
      <c r="M79" s="90">
        <f t="shared" si="25"/>
        <v>6939</v>
      </c>
      <c r="N79" s="90">
        <f t="shared" si="25"/>
        <v>7139</v>
      </c>
      <c r="O79" s="90">
        <f t="shared" si="25"/>
        <v>7302</v>
      </c>
      <c r="P79" s="90">
        <f t="shared" si="25"/>
        <v>7302</v>
      </c>
      <c r="Q79" s="173"/>
    </row>
    <row r="81" spans="3:11" ht="11.25">
      <c r="C81" s="224" t="s">
        <v>262</v>
      </c>
      <c r="D81" s="224"/>
      <c r="E81" s="224"/>
      <c r="F81" s="224"/>
      <c r="G81" s="224"/>
      <c r="H81" s="224"/>
      <c r="I81" s="224"/>
      <c r="J81" s="224"/>
      <c r="K81" s="224"/>
    </row>
    <row r="82" spans="1:17" ht="11.25">
      <c r="A82" s="88" t="s">
        <v>95</v>
      </c>
      <c r="B82" s="92">
        <f>'851297'!B3</f>
        <v>7600</v>
      </c>
      <c r="C82" s="92">
        <f>'851297'!C3</f>
        <v>7600</v>
      </c>
      <c r="D82" s="92">
        <f>'851297'!D3</f>
        <v>7600</v>
      </c>
      <c r="E82" s="92">
        <f>'851297'!E3</f>
        <v>7100</v>
      </c>
      <c r="F82" s="92">
        <f>'851297'!F3</f>
        <v>7024</v>
      </c>
      <c r="G82" s="92">
        <f>'851297'!G3</f>
        <v>7024</v>
      </c>
      <c r="H82" s="168">
        <f>'851297'!H3</f>
        <v>1</v>
      </c>
      <c r="I82" s="91" t="s">
        <v>252</v>
      </c>
      <c r="K82" s="92">
        <f>'851297'!K10</f>
        <v>5951</v>
      </c>
      <c r="L82" s="92">
        <f>'851297'!L10</f>
        <v>5951</v>
      </c>
      <c r="M82" s="92">
        <f>'851297'!M10</f>
        <v>5951</v>
      </c>
      <c r="N82" s="92">
        <f>'851297'!N10</f>
        <v>5951</v>
      </c>
      <c r="O82" s="92">
        <f>'851297'!O10</f>
        <v>5941</v>
      </c>
      <c r="P82" s="92">
        <f>'851297'!P10</f>
        <v>5941</v>
      </c>
      <c r="Q82" s="168">
        <f>'851297'!Q10</f>
        <v>1</v>
      </c>
    </row>
    <row r="83" spans="1:17" ht="11.25">
      <c r="A83" s="88" t="s">
        <v>220</v>
      </c>
      <c r="B83" s="92">
        <f>'851297'!B5</f>
        <v>1494</v>
      </c>
      <c r="C83" s="92">
        <f>'851297'!C5</f>
        <v>1494</v>
      </c>
      <c r="D83" s="92">
        <f>'851297'!D5</f>
        <v>1386</v>
      </c>
      <c r="E83" s="92">
        <f>'851297'!E5</f>
        <v>1886</v>
      </c>
      <c r="F83" s="92">
        <f>'851297'!F5</f>
        <v>2002</v>
      </c>
      <c r="G83" s="92">
        <f>'851297'!G5</f>
        <v>2002</v>
      </c>
      <c r="H83" s="168">
        <f>'851297'!H5</f>
        <v>1</v>
      </c>
      <c r="I83" s="91" t="s">
        <v>253</v>
      </c>
      <c r="K83" s="92">
        <f>'851297'!K16</f>
        <v>1788</v>
      </c>
      <c r="L83" s="92">
        <f>'851297'!L16</f>
        <v>1788</v>
      </c>
      <c r="M83" s="92">
        <f>'851297'!M16</f>
        <v>1788</v>
      </c>
      <c r="N83" s="92">
        <f>'851297'!N16</f>
        <v>1788</v>
      </c>
      <c r="O83" s="92">
        <f>'851297'!O16</f>
        <v>1823</v>
      </c>
      <c r="P83" s="92">
        <f>'851297'!P16</f>
        <v>1823</v>
      </c>
      <c r="Q83" s="168">
        <f>'851297'!Q16</f>
        <v>1</v>
      </c>
    </row>
    <row r="84" spans="1:17" ht="11.25">
      <c r="A84" s="89" t="s">
        <v>247</v>
      </c>
      <c r="B84" s="90">
        <f aca="true" t="shared" si="26" ref="B84:G84">SUM(B82:B83)</f>
        <v>9094</v>
      </c>
      <c r="C84" s="90">
        <f t="shared" si="26"/>
        <v>9094</v>
      </c>
      <c r="D84" s="90">
        <f t="shared" si="26"/>
        <v>8986</v>
      </c>
      <c r="E84" s="90">
        <f t="shared" si="26"/>
        <v>8986</v>
      </c>
      <c r="F84" s="90">
        <f t="shared" si="26"/>
        <v>9026</v>
      </c>
      <c r="G84" s="90">
        <f t="shared" si="26"/>
        <v>9026</v>
      </c>
      <c r="H84" s="90"/>
      <c r="I84" s="91" t="s">
        <v>245</v>
      </c>
      <c r="K84" s="92">
        <f>'851297'!K42</f>
        <v>1355</v>
      </c>
      <c r="L84" s="92">
        <f>'851297'!L42</f>
        <v>1355</v>
      </c>
      <c r="M84" s="92">
        <f>'851297'!M42</f>
        <v>1247</v>
      </c>
      <c r="N84" s="92">
        <f>'851297'!N42</f>
        <v>1247</v>
      </c>
      <c r="O84" s="92">
        <f>'851297'!O42</f>
        <v>1262</v>
      </c>
      <c r="P84" s="92">
        <f>'851297'!P42</f>
        <v>1262</v>
      </c>
      <c r="Q84" s="168">
        <f>'851297'!Q42</f>
        <v>1</v>
      </c>
    </row>
    <row r="85" spans="9:17" ht="11.25">
      <c r="I85" s="95" t="s">
        <v>246</v>
      </c>
      <c r="K85" s="90">
        <f aca="true" t="shared" si="27" ref="K85:P85">SUM(K82:K84)</f>
        <v>9094</v>
      </c>
      <c r="L85" s="90">
        <f t="shared" si="27"/>
        <v>9094</v>
      </c>
      <c r="M85" s="90">
        <f t="shared" si="27"/>
        <v>8986</v>
      </c>
      <c r="N85" s="90">
        <f t="shared" si="27"/>
        <v>8986</v>
      </c>
      <c r="O85" s="90">
        <f t="shared" si="27"/>
        <v>9026</v>
      </c>
      <c r="P85" s="90">
        <f t="shared" si="27"/>
        <v>9026</v>
      </c>
      <c r="Q85" s="173"/>
    </row>
    <row r="87" spans="3:11" ht="11.25">
      <c r="C87" s="224" t="s">
        <v>263</v>
      </c>
      <c r="D87" s="224"/>
      <c r="E87" s="224"/>
      <c r="F87" s="224"/>
      <c r="G87" s="224"/>
      <c r="H87" s="224"/>
      <c r="I87" s="224"/>
      <c r="J87" s="224"/>
      <c r="K87" s="224"/>
    </row>
    <row r="88" spans="1:17" ht="11.25">
      <c r="A88" s="88" t="s">
        <v>95</v>
      </c>
      <c r="B88" s="92">
        <f>'851912'!B3</f>
        <v>360</v>
      </c>
      <c r="C88" s="92">
        <f>'851912'!C3</f>
        <v>360</v>
      </c>
      <c r="D88" s="92">
        <f>'851912'!D3</f>
        <v>360</v>
      </c>
      <c r="E88" s="92">
        <f>'851912'!E3</f>
        <v>360</v>
      </c>
      <c r="F88" s="92">
        <f>'851912'!F3</f>
        <v>350</v>
      </c>
      <c r="G88" s="92">
        <f>'851912'!G3</f>
        <v>350</v>
      </c>
      <c r="H88" s="168">
        <f>'851912'!H3</f>
        <v>1</v>
      </c>
      <c r="I88" s="91" t="s">
        <v>252</v>
      </c>
      <c r="K88" s="92">
        <f>'851912'!K5</f>
        <v>0</v>
      </c>
      <c r="L88" s="92">
        <f>'851912'!L5</f>
        <v>0</v>
      </c>
      <c r="M88" s="92">
        <f>'851912'!M5</f>
        <v>0</v>
      </c>
      <c r="N88" s="92">
        <f>'851912'!N5</f>
        <v>0</v>
      </c>
      <c r="O88" s="92">
        <f>'851912'!O5</f>
        <v>0</v>
      </c>
      <c r="P88" s="92">
        <f>'851912'!P5</f>
        <v>0</v>
      </c>
      <c r="Q88" s="168">
        <f>'851912'!Q5</f>
        <v>0</v>
      </c>
    </row>
    <row r="89" spans="1:17" ht="11.25">
      <c r="A89" s="88" t="s">
        <v>220</v>
      </c>
      <c r="B89" s="92">
        <f>'851912'!B5</f>
        <v>0</v>
      </c>
      <c r="C89" s="92">
        <f>'851912'!C5</f>
        <v>0</v>
      </c>
      <c r="D89" s="92">
        <f>'851912'!D5</f>
        <v>0</v>
      </c>
      <c r="E89" s="92">
        <f>'851912'!E5</f>
        <v>0</v>
      </c>
      <c r="F89" s="92">
        <f>'851912'!F5</f>
        <v>28</v>
      </c>
      <c r="G89" s="92">
        <f>'851912'!G5</f>
        <v>28</v>
      </c>
      <c r="H89" s="168">
        <f>'851912'!H5</f>
        <v>1</v>
      </c>
      <c r="I89" s="91" t="s">
        <v>253</v>
      </c>
      <c r="K89" s="92">
        <f>'851912'!K9</f>
        <v>0</v>
      </c>
      <c r="L89" s="92">
        <f>'851912'!L9</f>
        <v>0</v>
      </c>
      <c r="M89" s="92">
        <f>'851912'!M9</f>
        <v>0</v>
      </c>
      <c r="N89" s="92">
        <f>'851912'!N9</f>
        <v>0</v>
      </c>
      <c r="O89" s="92">
        <f>'851912'!O9</f>
        <v>0</v>
      </c>
      <c r="P89" s="92">
        <f>'851912'!P9</f>
        <v>0</v>
      </c>
      <c r="Q89" s="168">
        <f>'851912'!Q9</f>
        <v>0</v>
      </c>
    </row>
    <row r="90" spans="1:17" ht="11.25">
      <c r="A90" s="89" t="s">
        <v>247</v>
      </c>
      <c r="B90" s="90">
        <f aca="true" t="shared" si="28" ref="B90:G90">SUM(B88:B89)</f>
        <v>360</v>
      </c>
      <c r="C90" s="90">
        <f t="shared" si="28"/>
        <v>360</v>
      </c>
      <c r="D90" s="90">
        <f t="shared" si="28"/>
        <v>360</v>
      </c>
      <c r="E90" s="90">
        <f t="shared" si="28"/>
        <v>360</v>
      </c>
      <c r="F90" s="90">
        <f t="shared" si="28"/>
        <v>378</v>
      </c>
      <c r="G90" s="90">
        <f t="shared" si="28"/>
        <v>378</v>
      </c>
      <c r="H90" s="90"/>
      <c r="I90" s="91" t="s">
        <v>175</v>
      </c>
      <c r="K90" s="92">
        <f>'851912'!K13</f>
        <v>360</v>
      </c>
      <c r="L90" s="92">
        <f>'851912'!L13</f>
        <v>360</v>
      </c>
      <c r="M90" s="92">
        <f>'851912'!M13</f>
        <v>360</v>
      </c>
      <c r="N90" s="92">
        <f>'851912'!N13</f>
        <v>360</v>
      </c>
      <c r="O90" s="92">
        <v>145</v>
      </c>
      <c r="P90" s="92">
        <v>145</v>
      </c>
      <c r="Q90" s="168">
        <f>'851912'!Q13</f>
        <v>1</v>
      </c>
    </row>
    <row r="91" spans="9:17" ht="11.25">
      <c r="I91" s="91" t="s">
        <v>245</v>
      </c>
      <c r="O91" s="88">
        <v>233</v>
      </c>
      <c r="P91" s="88">
        <v>233</v>
      </c>
      <c r="Q91" s="168">
        <f>'851912'!Q14</f>
        <v>1</v>
      </c>
    </row>
    <row r="92" spans="9:17" ht="11.25">
      <c r="I92" s="95" t="s">
        <v>246</v>
      </c>
      <c r="K92" s="90">
        <f>SUM(K88:K90)</f>
        <v>360</v>
      </c>
      <c r="L92" s="90">
        <f>SUM(L88:L90)</f>
        <v>360</v>
      </c>
      <c r="M92" s="90">
        <f>SUM(M88:M90)</f>
        <v>360</v>
      </c>
      <c r="N92" s="90">
        <f>SUM(N88:N90)</f>
        <v>360</v>
      </c>
      <c r="O92" s="90">
        <f>SUM(O88:O91)</f>
        <v>378</v>
      </c>
      <c r="P92" s="90">
        <f>SUM(P88:P91)</f>
        <v>378</v>
      </c>
      <c r="Q92" s="173"/>
    </row>
    <row r="93" spans="3:11" ht="11.25">
      <c r="C93" s="224" t="s">
        <v>264</v>
      </c>
      <c r="D93" s="224"/>
      <c r="E93" s="224"/>
      <c r="F93" s="224"/>
      <c r="G93" s="224"/>
      <c r="H93" s="224"/>
      <c r="I93" s="224"/>
      <c r="J93" s="224"/>
      <c r="K93" s="224"/>
    </row>
    <row r="94" spans="1:17" ht="11.25">
      <c r="A94" s="88" t="s">
        <v>95</v>
      </c>
      <c r="B94" s="92">
        <f>'851967'!B3</f>
        <v>5245</v>
      </c>
      <c r="C94" s="92">
        <f>'851967'!C3</f>
        <v>5245</v>
      </c>
      <c r="D94" s="92">
        <f>'851967'!D3</f>
        <v>5245</v>
      </c>
      <c r="E94" s="92">
        <f>'851967'!E3</f>
        <v>5245</v>
      </c>
      <c r="F94" s="92">
        <f>'851967'!F3</f>
        <v>5467</v>
      </c>
      <c r="G94" s="92">
        <f>'851967'!G3</f>
        <v>5467</v>
      </c>
      <c r="H94" s="168">
        <f>'851967'!H3</f>
        <v>1</v>
      </c>
      <c r="I94" s="91" t="s">
        <v>245</v>
      </c>
      <c r="K94" s="92">
        <f>'851967'!K19</f>
        <v>13593</v>
      </c>
      <c r="L94" s="92">
        <f>'851967'!L19</f>
        <v>13593</v>
      </c>
      <c r="M94" s="92">
        <f>'851967'!M19</f>
        <v>13593</v>
      </c>
      <c r="N94" s="92">
        <f>'851967'!N19</f>
        <v>13593</v>
      </c>
      <c r="O94" s="92">
        <f>'851967'!O19</f>
        <v>13473</v>
      </c>
      <c r="P94" s="92">
        <f>'851967'!P19</f>
        <v>13473</v>
      </c>
      <c r="Q94" s="168">
        <f>'851967'!Q19</f>
        <v>1</v>
      </c>
    </row>
    <row r="95" spans="1:17" ht="11.25">
      <c r="A95" s="88" t="s">
        <v>220</v>
      </c>
      <c r="B95" s="92">
        <f>'851967'!B5</f>
        <v>8348</v>
      </c>
      <c r="C95" s="92">
        <f>'851967'!C5</f>
        <v>8348</v>
      </c>
      <c r="D95" s="92">
        <f>'851967'!D5</f>
        <v>8348</v>
      </c>
      <c r="E95" s="92">
        <f>'851967'!E5</f>
        <v>8348</v>
      </c>
      <c r="F95" s="92">
        <f>'851967'!F5</f>
        <v>8006</v>
      </c>
      <c r="G95" s="92">
        <f>'851967'!G5</f>
        <v>8006</v>
      </c>
      <c r="H95" s="168">
        <f>'851967'!H5</f>
        <v>1</v>
      </c>
      <c r="I95" s="95" t="s">
        <v>246</v>
      </c>
      <c r="K95" s="90">
        <f aca="true" t="shared" si="29" ref="K95:P95">SUM(K94)</f>
        <v>13593</v>
      </c>
      <c r="L95" s="90">
        <f t="shared" si="29"/>
        <v>13593</v>
      </c>
      <c r="M95" s="90">
        <f t="shared" si="29"/>
        <v>13593</v>
      </c>
      <c r="N95" s="90">
        <f t="shared" si="29"/>
        <v>13593</v>
      </c>
      <c r="O95" s="90">
        <f t="shared" si="29"/>
        <v>13473</v>
      </c>
      <c r="P95" s="90">
        <f t="shared" si="29"/>
        <v>13473</v>
      </c>
      <c r="Q95" s="173"/>
    </row>
    <row r="96" spans="1:11" ht="11.25">
      <c r="A96" s="89" t="s">
        <v>247</v>
      </c>
      <c r="B96" s="90">
        <f aca="true" t="shared" si="30" ref="B96:G96">SUM(B94:B95)</f>
        <v>13593</v>
      </c>
      <c r="C96" s="90">
        <f t="shared" si="30"/>
        <v>13593</v>
      </c>
      <c r="D96" s="90">
        <f t="shared" si="30"/>
        <v>13593</v>
      </c>
      <c r="E96" s="90">
        <f t="shared" si="30"/>
        <v>13593</v>
      </c>
      <c r="F96" s="90">
        <f t="shared" si="30"/>
        <v>13473</v>
      </c>
      <c r="G96" s="90">
        <f t="shared" si="30"/>
        <v>13473</v>
      </c>
      <c r="H96" s="90"/>
      <c r="I96" s="95"/>
      <c r="K96" s="90"/>
    </row>
    <row r="98" spans="3:11" ht="11.25">
      <c r="C98" s="224" t="s">
        <v>265</v>
      </c>
      <c r="D98" s="224"/>
      <c r="E98" s="224"/>
      <c r="F98" s="224"/>
      <c r="G98" s="224"/>
      <c r="H98" s="224"/>
      <c r="I98" s="224"/>
      <c r="J98" s="224"/>
      <c r="K98" s="224"/>
    </row>
    <row r="99" spans="1:17" ht="11.25">
      <c r="A99" s="88" t="s">
        <v>249</v>
      </c>
      <c r="B99" s="92">
        <f>'853233'!B5</f>
        <v>2201</v>
      </c>
      <c r="C99" s="92">
        <f>'853233'!C5</f>
        <v>2201</v>
      </c>
      <c r="D99" s="92">
        <f>'853233'!D5</f>
        <v>2201</v>
      </c>
      <c r="E99" s="92">
        <f>'853233'!E5</f>
        <v>2201</v>
      </c>
      <c r="F99" s="92">
        <f>'853233'!F5</f>
        <v>1153</v>
      </c>
      <c r="G99" s="92">
        <f>'853233'!G5</f>
        <v>1153</v>
      </c>
      <c r="H99" s="168">
        <f>'853233'!H5</f>
        <v>1</v>
      </c>
      <c r="I99" s="91" t="s">
        <v>252</v>
      </c>
      <c r="K99" s="92">
        <f>'853233'!K16</f>
        <v>2865</v>
      </c>
      <c r="L99" s="92">
        <f>'853233'!L16</f>
        <v>2865</v>
      </c>
      <c r="M99" s="92">
        <f>'853233'!M16</f>
        <v>2865</v>
      </c>
      <c r="N99" s="92">
        <f>'853233'!N16</f>
        <v>2865</v>
      </c>
      <c r="O99" s="92">
        <f>'853233'!O16</f>
        <v>2865</v>
      </c>
      <c r="P99" s="92">
        <f>'853233'!P16</f>
        <v>1774</v>
      </c>
      <c r="Q99" s="168">
        <f>'853233'!Q16</f>
        <v>0.6191972076788831</v>
      </c>
    </row>
    <row r="100" spans="1:17" ht="11.25">
      <c r="A100" s="88" t="s">
        <v>220</v>
      </c>
      <c r="B100" s="92">
        <f>'853233'!B7</f>
        <v>1483</v>
      </c>
      <c r="C100" s="92">
        <f>'853233'!C7</f>
        <v>1483</v>
      </c>
      <c r="D100" s="92">
        <f>'853233'!D7</f>
        <v>1483</v>
      </c>
      <c r="E100" s="92">
        <f>'853233'!E7</f>
        <v>1483</v>
      </c>
      <c r="F100" s="92">
        <f>'853233'!F7</f>
        <v>2531</v>
      </c>
      <c r="G100" s="92">
        <f>'853233'!G7</f>
        <v>1179</v>
      </c>
      <c r="H100" s="168">
        <f>'853233'!H7</f>
        <v>0.4658237850651916</v>
      </c>
      <c r="I100" s="91" t="s">
        <v>253</v>
      </c>
      <c r="K100" s="92">
        <f>'853233'!K22</f>
        <v>819</v>
      </c>
      <c r="L100" s="92">
        <f>'853233'!L22</f>
        <v>819</v>
      </c>
      <c r="M100" s="92">
        <f>'853233'!M22</f>
        <v>819</v>
      </c>
      <c r="N100" s="92">
        <f>'853233'!N22</f>
        <v>819</v>
      </c>
      <c r="O100" s="92">
        <f>'853233'!O22</f>
        <v>819</v>
      </c>
      <c r="P100" s="92">
        <f>'853233'!P22</f>
        <v>558</v>
      </c>
      <c r="Q100" s="168">
        <f>'853233'!Q22</f>
        <v>0.6813186813186813</v>
      </c>
    </row>
    <row r="101" spans="1:17" ht="11.25">
      <c r="A101" s="89" t="s">
        <v>247</v>
      </c>
      <c r="B101" s="90">
        <f aca="true" t="shared" si="31" ref="B101:G101">SUM(B99:B100)</f>
        <v>3684</v>
      </c>
      <c r="C101" s="90">
        <f t="shared" si="31"/>
        <v>3684</v>
      </c>
      <c r="D101" s="90">
        <f t="shared" si="31"/>
        <v>3684</v>
      </c>
      <c r="E101" s="90">
        <f t="shared" si="31"/>
        <v>3684</v>
      </c>
      <c r="F101" s="90">
        <f t="shared" si="31"/>
        <v>3684</v>
      </c>
      <c r="G101" s="90">
        <f t="shared" si="31"/>
        <v>2332</v>
      </c>
      <c r="H101" s="90"/>
      <c r="I101" s="95" t="s">
        <v>246</v>
      </c>
      <c r="K101" s="90">
        <f aca="true" t="shared" si="32" ref="K101:P101">SUM(K99:K100)</f>
        <v>3684</v>
      </c>
      <c r="L101" s="90">
        <f t="shared" si="32"/>
        <v>3684</v>
      </c>
      <c r="M101" s="90">
        <f t="shared" si="32"/>
        <v>3684</v>
      </c>
      <c r="N101" s="90">
        <f t="shared" si="32"/>
        <v>3684</v>
      </c>
      <c r="O101" s="90">
        <f t="shared" si="32"/>
        <v>3684</v>
      </c>
      <c r="P101" s="90">
        <f t="shared" si="32"/>
        <v>2332</v>
      </c>
      <c r="Q101" s="173"/>
    </row>
    <row r="103" spans="3:11" ht="11.25">
      <c r="C103" s="224" t="s">
        <v>275</v>
      </c>
      <c r="D103" s="224"/>
      <c r="E103" s="224"/>
      <c r="F103" s="224"/>
      <c r="G103" s="224"/>
      <c r="H103" s="224"/>
      <c r="I103" s="224"/>
      <c r="J103" s="224"/>
      <c r="K103" s="224"/>
    </row>
    <row r="104" spans="1:17" ht="11.25">
      <c r="A104" s="88" t="s">
        <v>249</v>
      </c>
      <c r="B104" s="92">
        <f>'853255'!B5</f>
        <v>1133</v>
      </c>
      <c r="C104" s="92">
        <f>'853255'!C5</f>
        <v>1062</v>
      </c>
      <c r="D104" s="92">
        <f>'853255'!D5</f>
        <v>1062</v>
      </c>
      <c r="E104" s="92">
        <f>'853255'!E5</f>
        <v>1062</v>
      </c>
      <c r="F104" s="92">
        <f>'853255'!F5</f>
        <v>708</v>
      </c>
      <c r="G104" s="92">
        <f>'853255'!G5</f>
        <v>708</v>
      </c>
      <c r="H104" s="168">
        <f>'853255'!H5</f>
        <v>1</v>
      </c>
      <c r="I104" s="91" t="s">
        <v>266</v>
      </c>
      <c r="K104" s="92">
        <f>'853255'!K3</f>
        <v>1200</v>
      </c>
      <c r="L104" s="92">
        <f>'853255'!L3</f>
        <v>1200</v>
      </c>
      <c r="M104" s="92">
        <f>'853255'!M3</f>
        <v>1150</v>
      </c>
      <c r="N104" s="92">
        <f>'853255'!N3</f>
        <v>1150</v>
      </c>
      <c r="O104" s="92">
        <f>'853255'!O3</f>
        <v>1167</v>
      </c>
      <c r="P104" s="92">
        <f>'853255'!P3</f>
        <v>1167</v>
      </c>
      <c r="Q104" s="168">
        <f>'853255'!Q3</f>
        <v>1</v>
      </c>
    </row>
    <row r="105" spans="1:17" ht="11.25">
      <c r="A105" s="88" t="s">
        <v>250</v>
      </c>
      <c r="B105" s="92">
        <f>'853255'!B8</f>
        <v>50</v>
      </c>
      <c r="C105" s="92">
        <f>'853255'!C8</f>
        <v>50</v>
      </c>
      <c r="D105" s="92">
        <f>'853255'!D8</f>
        <v>50</v>
      </c>
      <c r="E105" s="92">
        <f>'853255'!E8</f>
        <v>250</v>
      </c>
      <c r="F105" s="92">
        <f>'853255'!F8</f>
        <v>362</v>
      </c>
      <c r="G105" s="92">
        <f>'853255'!G8</f>
        <v>362</v>
      </c>
      <c r="H105" s="168">
        <f>'853255'!H8</f>
        <v>1</v>
      </c>
      <c r="I105" s="91" t="s">
        <v>245</v>
      </c>
      <c r="K105" s="92">
        <f>'853255'!K8</f>
        <v>0</v>
      </c>
      <c r="L105" s="92">
        <f>'853255'!L8</f>
        <v>0</v>
      </c>
      <c r="M105" s="92">
        <f>'853255'!M8</f>
        <v>50</v>
      </c>
      <c r="N105" s="92">
        <f>'853255'!N8</f>
        <v>50</v>
      </c>
      <c r="O105" s="92">
        <f>'853255'!O8</f>
        <v>61</v>
      </c>
      <c r="P105" s="92">
        <f>'853255'!P8</f>
        <v>61</v>
      </c>
      <c r="Q105" s="168">
        <f>'853255'!Q8</f>
        <v>1</v>
      </c>
    </row>
    <row r="106" spans="1:17" ht="11.25">
      <c r="A106" s="88" t="s">
        <v>220</v>
      </c>
      <c r="B106" s="92">
        <f>'853255'!B10</f>
        <v>17</v>
      </c>
      <c r="C106" s="92">
        <f>'853255'!C10</f>
        <v>88</v>
      </c>
      <c r="D106" s="92">
        <f>'853255'!D10</f>
        <v>88</v>
      </c>
      <c r="E106" s="92">
        <f>'853255'!E10</f>
        <v>-112</v>
      </c>
      <c r="F106" s="92">
        <f>'853255'!F10</f>
        <v>158</v>
      </c>
      <c r="G106" s="92">
        <f>'853255'!G10</f>
        <v>158</v>
      </c>
      <c r="H106" s="168">
        <f>'853255'!H10</f>
        <v>1</v>
      </c>
      <c r="I106" s="95" t="s">
        <v>246</v>
      </c>
      <c r="K106" s="90">
        <f aca="true" t="shared" si="33" ref="K106:P106">SUM(K104:K105)</f>
        <v>1200</v>
      </c>
      <c r="L106" s="90">
        <f t="shared" si="33"/>
        <v>1200</v>
      </c>
      <c r="M106" s="90">
        <f t="shared" si="33"/>
        <v>1200</v>
      </c>
      <c r="N106" s="90">
        <f t="shared" si="33"/>
        <v>1200</v>
      </c>
      <c r="O106" s="90">
        <f t="shared" si="33"/>
        <v>1228</v>
      </c>
      <c r="P106" s="90">
        <f t="shared" si="33"/>
        <v>1228</v>
      </c>
      <c r="Q106" s="173"/>
    </row>
    <row r="107" spans="1:8" ht="11.25">
      <c r="A107" s="89" t="s">
        <v>247</v>
      </c>
      <c r="B107" s="90">
        <f aca="true" t="shared" si="34" ref="B107:G107">SUM(B104:B106)</f>
        <v>1200</v>
      </c>
      <c r="C107" s="90">
        <f t="shared" si="34"/>
        <v>1200</v>
      </c>
      <c r="D107" s="90">
        <f t="shared" si="34"/>
        <v>1200</v>
      </c>
      <c r="E107" s="90">
        <f t="shared" si="34"/>
        <v>1200</v>
      </c>
      <c r="F107" s="90">
        <f t="shared" si="34"/>
        <v>1228</v>
      </c>
      <c r="G107" s="90">
        <f t="shared" si="34"/>
        <v>1228</v>
      </c>
      <c r="H107" s="90"/>
    </row>
    <row r="109" spans="3:11" ht="11.25">
      <c r="C109" s="224" t="s">
        <v>267</v>
      </c>
      <c r="D109" s="224"/>
      <c r="E109" s="224"/>
      <c r="F109" s="224"/>
      <c r="G109" s="224"/>
      <c r="H109" s="224"/>
      <c r="I109" s="224"/>
      <c r="J109" s="224"/>
      <c r="K109" s="224"/>
    </row>
    <row r="110" spans="1:9" ht="11.25">
      <c r="A110" s="88" t="s">
        <v>249</v>
      </c>
      <c r="B110" s="92">
        <f>'853311'!B6</f>
        <v>13893</v>
      </c>
      <c r="C110" s="92">
        <f>'853311'!C6</f>
        <v>18653</v>
      </c>
      <c r="D110" s="92">
        <f>'853311'!D6</f>
        <v>19350</v>
      </c>
      <c r="E110" s="92">
        <f>'853311'!E6</f>
        <v>20767</v>
      </c>
      <c r="F110" s="92">
        <f>'853311'!F6</f>
        <v>22258</v>
      </c>
      <c r="G110" s="92">
        <f>'853311'!G6</f>
        <v>22258</v>
      </c>
      <c r="H110" s="168">
        <f>'853311'!H6</f>
        <v>1</v>
      </c>
      <c r="I110" s="91" t="s">
        <v>252</v>
      </c>
    </row>
    <row r="111" spans="1:17" ht="11.25">
      <c r="A111" s="88" t="s">
        <v>220</v>
      </c>
      <c r="B111" s="92">
        <f>'853311'!B8</f>
        <v>232</v>
      </c>
      <c r="C111" s="92">
        <f>'853311'!C8</f>
        <v>253</v>
      </c>
      <c r="D111" s="92">
        <f>'853311'!D8</f>
        <v>253</v>
      </c>
      <c r="E111" s="92">
        <f>'853311'!E8</f>
        <v>-3164</v>
      </c>
      <c r="F111" s="92">
        <f>'853311'!F8</f>
        <v>-1790</v>
      </c>
      <c r="G111" s="92">
        <f>'853311'!G8</f>
        <v>-1790</v>
      </c>
      <c r="H111" s="168">
        <f>'853311'!H8</f>
        <v>1</v>
      </c>
      <c r="I111" s="91" t="s">
        <v>266</v>
      </c>
      <c r="K111" s="92">
        <f>'853311'!K13</f>
        <v>12062</v>
      </c>
      <c r="L111" s="92">
        <f>'853311'!L13</f>
        <v>16843</v>
      </c>
      <c r="M111" s="92">
        <f>'853311'!M13</f>
        <v>17540</v>
      </c>
      <c r="N111" s="92">
        <f>'853311'!N13</f>
        <v>15540</v>
      </c>
      <c r="O111" s="92">
        <f>'853311'!O13</f>
        <v>17755</v>
      </c>
      <c r="P111" s="92">
        <f>'853311'!P13</f>
        <v>17755</v>
      </c>
      <c r="Q111" s="168">
        <f>'853311'!Q13</f>
        <v>1</v>
      </c>
    </row>
    <row r="112" spans="1:17" ht="11.25">
      <c r="A112" s="89" t="s">
        <v>247</v>
      </c>
      <c r="B112" s="90">
        <f aca="true" t="shared" si="35" ref="B112:G112">SUM(B110:B111)</f>
        <v>14125</v>
      </c>
      <c r="C112" s="90">
        <f t="shared" si="35"/>
        <v>18906</v>
      </c>
      <c r="D112" s="90">
        <f t="shared" si="35"/>
        <v>19603</v>
      </c>
      <c r="E112" s="90">
        <f t="shared" si="35"/>
        <v>17603</v>
      </c>
      <c r="F112" s="90">
        <f t="shared" si="35"/>
        <v>20468</v>
      </c>
      <c r="G112" s="90">
        <f t="shared" si="35"/>
        <v>20468</v>
      </c>
      <c r="H112" s="90"/>
      <c r="I112" s="91" t="s">
        <v>253</v>
      </c>
      <c r="K112" s="92">
        <f>'853311'!K17</f>
        <v>2063</v>
      </c>
      <c r="L112" s="92">
        <f>'853311'!L17</f>
        <v>2063</v>
      </c>
      <c r="M112" s="92">
        <f>'853311'!M17</f>
        <v>2063</v>
      </c>
      <c r="N112" s="92">
        <f>'853311'!N17</f>
        <v>2063</v>
      </c>
      <c r="O112" s="92">
        <f>'853311'!O17</f>
        <v>2713</v>
      </c>
      <c r="P112" s="92">
        <f>'853311'!P17</f>
        <v>2713</v>
      </c>
      <c r="Q112" s="168">
        <f>'853311'!Q17</f>
        <v>1</v>
      </c>
    </row>
    <row r="113" spans="9:17" ht="11.25">
      <c r="I113" s="95" t="s">
        <v>246</v>
      </c>
      <c r="K113" s="90">
        <f aca="true" t="shared" si="36" ref="K113:P113">SUM(K110:K112)</f>
        <v>14125</v>
      </c>
      <c r="L113" s="90">
        <f t="shared" si="36"/>
        <v>18906</v>
      </c>
      <c r="M113" s="90">
        <f t="shared" si="36"/>
        <v>19603</v>
      </c>
      <c r="N113" s="90">
        <f t="shared" si="36"/>
        <v>17603</v>
      </c>
      <c r="O113" s="90">
        <f t="shared" si="36"/>
        <v>20468</v>
      </c>
      <c r="P113" s="90">
        <f t="shared" si="36"/>
        <v>20468</v>
      </c>
      <c r="Q113" s="173"/>
    </row>
    <row r="115" spans="3:11" ht="11.25">
      <c r="C115" s="224" t="s">
        <v>268</v>
      </c>
      <c r="D115" s="224"/>
      <c r="E115" s="224"/>
      <c r="F115" s="224"/>
      <c r="G115" s="224"/>
      <c r="H115" s="224"/>
      <c r="I115" s="224"/>
      <c r="J115" s="224"/>
      <c r="K115" s="224"/>
    </row>
    <row r="116" spans="1:17" ht="11.25">
      <c r="A116" s="88" t="s">
        <v>249</v>
      </c>
      <c r="B116" s="92">
        <f>'853322'!B5</f>
        <v>0</v>
      </c>
      <c r="C116" s="92">
        <f>'853322'!C5</f>
        <v>1458</v>
      </c>
      <c r="D116" s="92">
        <f>'853322'!D5</f>
        <v>1478</v>
      </c>
      <c r="E116" s="92">
        <f>'853322'!E5</f>
        <v>1500</v>
      </c>
      <c r="F116" s="92">
        <f>'853322'!F5</f>
        <v>1500</v>
      </c>
      <c r="G116" s="92">
        <f>'853322'!G5</f>
        <v>1500</v>
      </c>
      <c r="H116" s="168">
        <f>'853322'!H5</f>
        <v>1</v>
      </c>
      <c r="I116" s="91" t="s">
        <v>266</v>
      </c>
      <c r="K116" s="92">
        <f>'853322'!K3</f>
        <v>180</v>
      </c>
      <c r="L116" s="92">
        <f>'853322'!L3</f>
        <v>1640</v>
      </c>
      <c r="M116" s="92">
        <f>'853322'!M3</f>
        <v>2160</v>
      </c>
      <c r="N116" s="92">
        <f>'853322'!N3</f>
        <v>2182</v>
      </c>
      <c r="O116" s="92">
        <f>'853322'!O3</f>
        <v>2612</v>
      </c>
      <c r="P116" s="92">
        <f>'853322'!P3</f>
        <v>2612</v>
      </c>
      <c r="Q116" s="168">
        <f>'853322'!Q3</f>
        <v>1</v>
      </c>
    </row>
    <row r="117" spans="1:17" ht="11.25">
      <c r="A117" s="88" t="s">
        <v>220</v>
      </c>
      <c r="B117" s="92">
        <f>'853322'!B7</f>
        <v>180</v>
      </c>
      <c r="C117" s="92">
        <f>'853322'!C7</f>
        <v>182</v>
      </c>
      <c r="D117" s="92">
        <f>'853322'!D7</f>
        <v>682</v>
      </c>
      <c r="E117" s="92">
        <f>'853322'!E7</f>
        <v>682</v>
      </c>
      <c r="F117" s="92">
        <f>'853322'!F7</f>
        <v>1112</v>
      </c>
      <c r="G117" s="92">
        <f>'853322'!G7</f>
        <v>1112</v>
      </c>
      <c r="H117" s="168">
        <f>'853322'!H7</f>
        <v>1</v>
      </c>
      <c r="I117" s="95" t="s">
        <v>246</v>
      </c>
      <c r="K117" s="90">
        <f aca="true" t="shared" si="37" ref="K117:P117">SUM(K116)</f>
        <v>180</v>
      </c>
      <c r="L117" s="90">
        <f t="shared" si="37"/>
        <v>1640</v>
      </c>
      <c r="M117" s="90">
        <f t="shared" si="37"/>
        <v>2160</v>
      </c>
      <c r="N117" s="90">
        <f t="shared" si="37"/>
        <v>2182</v>
      </c>
      <c r="O117" s="90">
        <f t="shared" si="37"/>
        <v>2612</v>
      </c>
      <c r="P117" s="90">
        <f t="shared" si="37"/>
        <v>2612</v>
      </c>
      <c r="Q117" s="173"/>
    </row>
    <row r="118" spans="1:11" ht="11.25">
      <c r="A118" s="89" t="s">
        <v>247</v>
      </c>
      <c r="B118" s="90">
        <f aca="true" t="shared" si="38" ref="B118:G118">SUM(B116:B117)</f>
        <v>180</v>
      </c>
      <c r="C118" s="90">
        <f t="shared" si="38"/>
        <v>1640</v>
      </c>
      <c r="D118" s="90">
        <f t="shared" si="38"/>
        <v>2160</v>
      </c>
      <c r="E118" s="90">
        <f t="shared" si="38"/>
        <v>2182</v>
      </c>
      <c r="F118" s="90">
        <f t="shared" si="38"/>
        <v>2612</v>
      </c>
      <c r="G118" s="90">
        <f t="shared" si="38"/>
        <v>2612</v>
      </c>
      <c r="H118" s="90"/>
      <c r="I118" s="95"/>
      <c r="K118" s="90"/>
    </row>
    <row r="120" spans="3:11" ht="11.25">
      <c r="C120" s="224" t="s">
        <v>269</v>
      </c>
      <c r="D120" s="224"/>
      <c r="E120" s="224"/>
      <c r="F120" s="224"/>
      <c r="G120" s="224"/>
      <c r="H120" s="224"/>
      <c r="I120" s="224"/>
      <c r="J120" s="224"/>
      <c r="K120" s="224"/>
    </row>
    <row r="121" spans="1:17" ht="11.25">
      <c r="A121" s="88" t="s">
        <v>249</v>
      </c>
      <c r="B121" s="92">
        <f>'853344'!B7</f>
        <v>7817</v>
      </c>
      <c r="C121" s="92">
        <f>'853344'!C7</f>
        <v>7932</v>
      </c>
      <c r="D121" s="92">
        <f>'853344'!D7</f>
        <v>7932</v>
      </c>
      <c r="E121" s="92">
        <f>'853344'!E7</f>
        <v>8980</v>
      </c>
      <c r="F121" s="92">
        <f>'853344'!F7</f>
        <v>9255</v>
      </c>
      <c r="G121" s="92">
        <f>'853344'!G7</f>
        <v>9255</v>
      </c>
      <c r="H121" s="168">
        <f>'853344'!H7</f>
        <v>1</v>
      </c>
      <c r="I121" s="91" t="s">
        <v>266</v>
      </c>
      <c r="K121" s="92">
        <f>'853344'!K14</f>
        <v>8400</v>
      </c>
      <c r="L121" s="92">
        <f>'853344'!L14</f>
        <v>9362</v>
      </c>
      <c r="M121" s="92">
        <f>'853344'!M14</f>
        <v>9639</v>
      </c>
      <c r="N121" s="92">
        <f>'853344'!N14</f>
        <v>10687</v>
      </c>
      <c r="O121" s="92">
        <f>'853344'!O14</f>
        <v>12083</v>
      </c>
      <c r="P121" s="92">
        <f>'853344'!P14</f>
        <v>12083</v>
      </c>
      <c r="Q121" s="168">
        <f>'853344'!Q14</f>
        <v>1</v>
      </c>
    </row>
    <row r="122" spans="1:17" ht="11.25">
      <c r="A122" s="88" t="s">
        <v>250</v>
      </c>
      <c r="B122" s="92">
        <f>'853344'!B10</f>
        <v>0</v>
      </c>
      <c r="C122" s="92">
        <f>'853344'!C10</f>
        <v>0</v>
      </c>
      <c r="D122" s="92">
        <f>'853344'!D10</f>
        <v>277</v>
      </c>
      <c r="E122" s="92">
        <f>'853344'!E10</f>
        <v>277</v>
      </c>
      <c r="F122" s="92">
        <f>'853344'!F10</f>
        <v>277</v>
      </c>
      <c r="G122" s="92">
        <f>'853344'!G10</f>
        <v>277</v>
      </c>
      <c r="H122" s="168">
        <f>'853344'!H10</f>
        <v>1</v>
      </c>
      <c r="I122" s="91" t="s">
        <v>175</v>
      </c>
      <c r="K122" s="92">
        <f>'853344'!K18</f>
        <v>1000</v>
      </c>
      <c r="L122" s="92">
        <f>'853344'!L18</f>
        <v>1000</v>
      </c>
      <c r="M122" s="92">
        <f>'853344'!M18</f>
        <v>1000</v>
      </c>
      <c r="N122" s="92">
        <f>'853344'!N18</f>
        <v>1000</v>
      </c>
      <c r="O122" s="92">
        <f>'853344'!O18</f>
        <v>605</v>
      </c>
      <c r="P122" s="92">
        <f>'853344'!P18</f>
        <v>605</v>
      </c>
      <c r="Q122" s="168">
        <f>'853344'!Q18</f>
        <v>1</v>
      </c>
    </row>
    <row r="123" spans="1:17" ht="11.25">
      <c r="A123" s="88" t="s">
        <v>95</v>
      </c>
      <c r="B123" s="92">
        <f>'853344'!B14</f>
        <v>1400</v>
      </c>
      <c r="C123" s="92">
        <f>'853344'!C14</f>
        <v>1400</v>
      </c>
      <c r="D123" s="92">
        <f>'853344'!D14</f>
        <v>1400</v>
      </c>
      <c r="E123" s="92">
        <f>'853344'!E14</f>
        <v>1400</v>
      </c>
      <c r="F123" s="92">
        <f>'853344'!F14</f>
        <v>833</v>
      </c>
      <c r="G123" s="92">
        <f>'853344'!G14</f>
        <v>833</v>
      </c>
      <c r="H123" s="168">
        <f>'853344'!H14</f>
        <v>1</v>
      </c>
      <c r="I123" s="95" t="s">
        <v>246</v>
      </c>
      <c r="K123" s="90">
        <f aca="true" t="shared" si="39" ref="K123:P123">SUM(K121:K122)</f>
        <v>9400</v>
      </c>
      <c r="L123" s="90">
        <f t="shared" si="39"/>
        <v>10362</v>
      </c>
      <c r="M123" s="90">
        <f t="shared" si="39"/>
        <v>10639</v>
      </c>
      <c r="N123" s="90">
        <f t="shared" si="39"/>
        <v>11687</v>
      </c>
      <c r="O123" s="90">
        <f t="shared" si="39"/>
        <v>12688</v>
      </c>
      <c r="P123" s="90">
        <f t="shared" si="39"/>
        <v>12688</v>
      </c>
      <c r="Q123" s="173"/>
    </row>
    <row r="124" spans="1:11" ht="11.25">
      <c r="A124" s="88" t="s">
        <v>220</v>
      </c>
      <c r="B124" s="92">
        <f>'853344'!B16</f>
        <v>183</v>
      </c>
      <c r="C124" s="92">
        <f>'853344'!C16</f>
        <v>1030</v>
      </c>
      <c r="D124" s="92">
        <f>'853344'!D16</f>
        <v>1030</v>
      </c>
      <c r="E124" s="92">
        <f>'853344'!E16</f>
        <v>1030</v>
      </c>
      <c r="F124" s="92">
        <f>'853344'!F16</f>
        <v>2323</v>
      </c>
      <c r="G124" s="92">
        <f>'853344'!G16</f>
        <v>2323</v>
      </c>
      <c r="H124" s="168">
        <f>'853344'!H16</f>
        <v>1</v>
      </c>
      <c r="I124" s="95"/>
      <c r="K124" s="90"/>
    </row>
    <row r="125" spans="1:8" ht="11.25">
      <c r="A125" s="89" t="s">
        <v>247</v>
      </c>
      <c r="B125" s="90">
        <f aca="true" t="shared" si="40" ref="B125:G125">SUM(B121:B124)</f>
        <v>9400</v>
      </c>
      <c r="C125" s="90">
        <f t="shared" si="40"/>
        <v>10362</v>
      </c>
      <c r="D125" s="90">
        <f t="shared" si="40"/>
        <v>10639</v>
      </c>
      <c r="E125" s="90">
        <f t="shared" si="40"/>
        <v>11687</v>
      </c>
      <c r="F125" s="90">
        <f t="shared" si="40"/>
        <v>12688</v>
      </c>
      <c r="G125" s="90">
        <f t="shared" si="40"/>
        <v>12688</v>
      </c>
      <c r="H125" s="90"/>
    </row>
    <row r="127" spans="3:11" ht="11.25">
      <c r="C127" s="224" t="s">
        <v>270</v>
      </c>
      <c r="D127" s="224"/>
      <c r="E127" s="224"/>
      <c r="F127" s="224"/>
      <c r="G127" s="224"/>
      <c r="H127" s="224"/>
      <c r="I127" s="224"/>
      <c r="J127" s="224"/>
      <c r="K127" s="224"/>
    </row>
    <row r="128" spans="1:17" ht="11.25">
      <c r="A128" s="88" t="s">
        <v>249</v>
      </c>
      <c r="B128" s="92">
        <f>'853355'!B5</f>
        <v>3757</v>
      </c>
      <c r="C128" s="92">
        <f>'853355'!C5</f>
        <v>3757</v>
      </c>
      <c r="D128" s="92">
        <f>'853355'!D5</f>
        <v>3757</v>
      </c>
      <c r="E128" s="92">
        <f>'853355'!E5</f>
        <v>3757</v>
      </c>
      <c r="F128" s="92">
        <f>'853355'!F5</f>
        <v>3757</v>
      </c>
      <c r="G128" s="92">
        <f>'853355'!G5</f>
        <v>3757</v>
      </c>
      <c r="H128" s="168">
        <f>'853355'!H5</f>
        <v>1</v>
      </c>
      <c r="I128" s="91" t="s">
        <v>266</v>
      </c>
      <c r="K128" s="92">
        <f>'853355'!K4</f>
        <v>5000</v>
      </c>
      <c r="L128" s="92">
        <f>'853355'!L4</f>
        <v>5000</v>
      </c>
      <c r="M128" s="92">
        <f>'853355'!M4</f>
        <v>5000</v>
      </c>
      <c r="N128" s="92">
        <f>'853355'!N4</f>
        <v>5000</v>
      </c>
      <c r="O128" s="92">
        <f>'853355'!O4</f>
        <v>4544</v>
      </c>
      <c r="P128" s="92">
        <f>'853355'!P4</f>
        <v>4544</v>
      </c>
      <c r="Q128" s="168">
        <f>'853355'!Q4</f>
        <v>1</v>
      </c>
    </row>
    <row r="129" spans="1:17" ht="11.25">
      <c r="A129" s="88" t="s">
        <v>220</v>
      </c>
      <c r="B129" s="92">
        <f>'853355'!B7</f>
        <v>1243</v>
      </c>
      <c r="C129" s="92">
        <f>'853355'!C7</f>
        <v>1243</v>
      </c>
      <c r="D129" s="92">
        <f>'853355'!D7</f>
        <v>1243</v>
      </c>
      <c r="E129" s="92">
        <f>'853355'!E7</f>
        <v>1243</v>
      </c>
      <c r="F129" s="92">
        <f>'853355'!F7</f>
        <v>787</v>
      </c>
      <c r="G129" s="92">
        <f>'853355'!G7</f>
        <v>787</v>
      </c>
      <c r="H129" s="168">
        <f>'853355'!H7</f>
        <v>1</v>
      </c>
      <c r="I129" s="95" t="s">
        <v>246</v>
      </c>
      <c r="K129" s="90">
        <f aca="true" t="shared" si="41" ref="K129:P129">SUM(K128)</f>
        <v>5000</v>
      </c>
      <c r="L129" s="90">
        <f t="shared" si="41"/>
        <v>5000</v>
      </c>
      <c r="M129" s="90">
        <f t="shared" si="41"/>
        <v>5000</v>
      </c>
      <c r="N129" s="90">
        <f t="shared" si="41"/>
        <v>5000</v>
      </c>
      <c r="O129" s="90">
        <f t="shared" si="41"/>
        <v>4544</v>
      </c>
      <c r="P129" s="90">
        <f t="shared" si="41"/>
        <v>4544</v>
      </c>
      <c r="Q129" s="173"/>
    </row>
    <row r="130" spans="1:11" ht="11.25">
      <c r="A130" s="89" t="s">
        <v>247</v>
      </c>
      <c r="B130" s="90">
        <f aca="true" t="shared" si="42" ref="B130:G130">SUM(B128:B129)</f>
        <v>5000</v>
      </c>
      <c r="C130" s="90">
        <f t="shared" si="42"/>
        <v>5000</v>
      </c>
      <c r="D130" s="90">
        <f t="shared" si="42"/>
        <v>5000</v>
      </c>
      <c r="E130" s="90">
        <f t="shared" si="42"/>
        <v>5000</v>
      </c>
      <c r="F130" s="90">
        <f t="shared" si="42"/>
        <v>4544</v>
      </c>
      <c r="G130" s="90">
        <f t="shared" si="42"/>
        <v>4544</v>
      </c>
      <c r="H130" s="90"/>
      <c r="I130" s="95"/>
      <c r="K130" s="90"/>
    </row>
    <row r="132" spans="3:11" ht="11.25">
      <c r="C132" s="224" t="s">
        <v>328</v>
      </c>
      <c r="D132" s="224"/>
      <c r="E132" s="224"/>
      <c r="F132" s="224"/>
      <c r="G132" s="224"/>
      <c r="H132" s="224"/>
      <c r="I132" s="224"/>
      <c r="J132" s="224"/>
      <c r="K132" s="224"/>
    </row>
    <row r="133" spans="1:17" ht="11.25">
      <c r="A133" s="88" t="s">
        <v>250</v>
      </c>
      <c r="B133" s="92">
        <f>'901215'!B5</f>
        <v>8340</v>
      </c>
      <c r="C133" s="92">
        <f>'901215'!C5</f>
        <v>8340</v>
      </c>
      <c r="D133" s="92">
        <f>'901215'!D5</f>
        <v>17340</v>
      </c>
      <c r="E133" s="92">
        <f>'901215'!E5</f>
        <v>17340</v>
      </c>
      <c r="F133" s="92">
        <f>'901215'!F5</f>
        <v>15792</v>
      </c>
      <c r="G133" s="92">
        <f>'901215'!G5</f>
        <v>15792</v>
      </c>
      <c r="H133" s="168">
        <f>'901215'!H5</f>
        <v>1</v>
      </c>
      <c r="I133" s="91" t="s">
        <v>245</v>
      </c>
      <c r="K133" s="92">
        <f>'901215'!K13</f>
        <v>8340</v>
      </c>
      <c r="L133" s="92">
        <f>'901215'!L13</f>
        <v>8340</v>
      </c>
      <c r="M133" s="92">
        <f>'901215'!M13</f>
        <v>28827</v>
      </c>
      <c r="N133" s="92">
        <f>'901215'!N13</f>
        <v>20862</v>
      </c>
      <c r="O133" s="92">
        <f>'901215'!O13</f>
        <v>19314</v>
      </c>
      <c r="P133" s="92">
        <f>'901215'!P13</f>
        <v>8122</v>
      </c>
      <c r="Q133" s="168">
        <f>'901215'!Q13</f>
        <v>0.42052397224811017</v>
      </c>
    </row>
    <row r="134" spans="1:17" ht="11.25">
      <c r="A134" s="88" t="s">
        <v>329</v>
      </c>
      <c r="B134" s="92">
        <f>'901215'!B9</f>
        <v>0</v>
      </c>
      <c r="C134" s="92">
        <f>'901215'!C9</f>
        <v>0</v>
      </c>
      <c r="D134" s="92">
        <f>'901215'!D9</f>
        <v>210141</v>
      </c>
      <c r="E134" s="92">
        <f>'901215'!E9</f>
        <v>210141</v>
      </c>
      <c r="F134" s="92">
        <f>'901215'!F9</f>
        <v>170883</v>
      </c>
      <c r="G134" s="92">
        <f>'901215'!G9</f>
        <v>170883</v>
      </c>
      <c r="H134" s="168">
        <f>'901215'!H9</f>
        <v>1</v>
      </c>
      <c r="I134" s="91" t="s">
        <v>627</v>
      </c>
      <c r="K134" s="92">
        <f>'901215'!K15</f>
        <v>0</v>
      </c>
      <c r="L134" s="92">
        <f>'901215'!L15</f>
        <v>0</v>
      </c>
      <c r="M134" s="92">
        <f>'901215'!M15</f>
        <v>198654</v>
      </c>
      <c r="N134" s="92">
        <f>'901215'!N15</f>
        <v>206619</v>
      </c>
      <c r="O134" s="92">
        <f>'901215'!O15</f>
        <v>167361</v>
      </c>
      <c r="P134" s="92">
        <f>'901215'!P15</f>
        <v>0</v>
      </c>
      <c r="Q134" s="168">
        <f>'901215'!Q15</f>
        <v>0</v>
      </c>
    </row>
    <row r="135" spans="1:17" ht="11.25">
      <c r="A135" s="89" t="s">
        <v>247</v>
      </c>
      <c r="B135" s="90">
        <f aca="true" t="shared" si="43" ref="B135:G135">SUM(B133:B134)</f>
        <v>8340</v>
      </c>
      <c r="C135" s="90">
        <f t="shared" si="43"/>
        <v>8340</v>
      </c>
      <c r="D135" s="90">
        <f t="shared" si="43"/>
        <v>227481</v>
      </c>
      <c r="E135" s="90">
        <f t="shared" si="43"/>
        <v>227481</v>
      </c>
      <c r="F135" s="90">
        <f t="shared" si="43"/>
        <v>186675</v>
      </c>
      <c r="G135" s="90">
        <f t="shared" si="43"/>
        <v>186675</v>
      </c>
      <c r="H135" s="90"/>
      <c r="I135" s="95" t="s">
        <v>246</v>
      </c>
      <c r="K135" s="90">
        <f aca="true" t="shared" si="44" ref="K135:P135">SUM(K133:K134)</f>
        <v>8340</v>
      </c>
      <c r="L135" s="90">
        <f t="shared" si="44"/>
        <v>8340</v>
      </c>
      <c r="M135" s="90">
        <f t="shared" si="44"/>
        <v>227481</v>
      </c>
      <c r="N135" s="90">
        <f t="shared" si="44"/>
        <v>227481</v>
      </c>
      <c r="O135" s="90">
        <f t="shared" si="44"/>
        <v>186675</v>
      </c>
      <c r="P135" s="90">
        <f t="shared" si="44"/>
        <v>8122</v>
      </c>
      <c r="Q135" s="173"/>
    </row>
    <row r="138" spans="1:17" ht="11.25">
      <c r="A138" s="89" t="s">
        <v>219</v>
      </c>
      <c r="B138" s="90">
        <f aca="true" t="shared" si="45" ref="B138:G138">B4+B10+B16+B21+B29+B35+B41+B49+B55+B59+B63+B67+B73+B79+B84+B90+B96+B101+B107+B112+B118+B125+B130+B135</f>
        <v>400971</v>
      </c>
      <c r="C138" s="90">
        <f t="shared" si="45"/>
        <v>468886</v>
      </c>
      <c r="D138" s="90">
        <f t="shared" si="45"/>
        <v>706561</v>
      </c>
      <c r="E138" s="90">
        <f t="shared" si="45"/>
        <v>708167</v>
      </c>
      <c r="F138" s="90">
        <f t="shared" si="45"/>
        <v>670173</v>
      </c>
      <c r="G138" s="90">
        <f t="shared" si="45"/>
        <v>637759</v>
      </c>
      <c r="H138" s="90"/>
      <c r="I138" s="95" t="s">
        <v>61</v>
      </c>
      <c r="J138" s="89"/>
      <c r="K138" s="90">
        <f aca="true" t="shared" si="46" ref="K138:P138">K4+K8+K16+K20+K30+K36+K42+K46+K55+K59+K63+K67+K72+K79+K85+K92+K95+K101+K106+K113+K117+K123+K129+K135</f>
        <v>400971</v>
      </c>
      <c r="L138" s="90">
        <f t="shared" si="46"/>
        <v>468886</v>
      </c>
      <c r="M138" s="90">
        <f t="shared" si="46"/>
        <v>706561</v>
      </c>
      <c r="N138" s="90">
        <f t="shared" si="46"/>
        <v>708167</v>
      </c>
      <c r="O138" s="90">
        <f t="shared" si="46"/>
        <v>670173</v>
      </c>
      <c r="P138" s="90">
        <f t="shared" si="46"/>
        <v>478635</v>
      </c>
      <c r="Q138" s="173"/>
    </row>
  </sheetData>
  <mergeCells count="25">
    <mergeCell ref="I1:J1"/>
    <mergeCell ref="C2:K2"/>
    <mergeCell ref="C6:K6"/>
    <mergeCell ref="C12:K12"/>
    <mergeCell ref="C18:K18"/>
    <mergeCell ref="C23:K23"/>
    <mergeCell ref="C32:K32"/>
    <mergeCell ref="C38:K38"/>
    <mergeCell ref="C44:K44"/>
    <mergeCell ref="C51:K51"/>
    <mergeCell ref="C57:K57"/>
    <mergeCell ref="C61:K61"/>
    <mergeCell ref="C65:K65"/>
    <mergeCell ref="C69:K69"/>
    <mergeCell ref="C75:K75"/>
    <mergeCell ref="C81:K81"/>
    <mergeCell ref="C87:K87"/>
    <mergeCell ref="C93:K93"/>
    <mergeCell ref="C98:K98"/>
    <mergeCell ref="C127:K127"/>
    <mergeCell ref="C132:K132"/>
    <mergeCell ref="C103:K103"/>
    <mergeCell ref="C109:K109"/>
    <mergeCell ref="C115:K115"/>
    <mergeCell ref="C120:K120"/>
  </mergeCells>
  <printOptions/>
  <pageMargins left="0.49" right="0.39" top="0.68" bottom="0.7" header="0.41" footer="0.5"/>
  <pageSetup horizontalDpi="300" verticalDpi="300" orientation="landscape" paperSize="9" scale="79" r:id="rId1"/>
  <headerFooter alignWithMargins="0">
    <oddHeader>&amp;C&amp;"Arial,Félkövér"&amp;12Önkormányzat és kötelező feladatai - kiemelt előirányzati összesítő</oddHeader>
  </headerFooter>
  <rowBreaks count="2" manualBreakCount="2">
    <brk id="55" max="16" man="1"/>
    <brk id="1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C1">
      <selection activeCell="N6" sqref="N6"/>
    </sheetView>
  </sheetViews>
  <sheetFormatPr defaultColWidth="9.140625" defaultRowHeight="12.75"/>
  <cols>
    <col min="1" max="1" width="18.7109375" style="88" bestFit="1" customWidth="1"/>
    <col min="2" max="2" width="9.140625" style="88" customWidth="1"/>
    <col min="3" max="3" width="6.28125" style="92" bestFit="1" customWidth="1"/>
    <col min="4" max="5" width="8.28125" style="92" customWidth="1"/>
    <col min="6" max="6" width="8.28125" style="183" customWidth="1"/>
    <col min="7" max="7" width="8.28125" style="92" bestFit="1" customWidth="1"/>
    <col min="8" max="8" width="8.28125" style="92" customWidth="1"/>
    <col min="9" max="9" width="9.140625" style="91" customWidth="1"/>
    <col min="10" max="10" width="9.28125" style="88" customWidth="1"/>
    <col min="11" max="11" width="7.7109375" style="92" bestFit="1" customWidth="1"/>
    <col min="12" max="12" width="6.28125" style="92" bestFit="1" customWidth="1"/>
    <col min="13" max="14" width="8.28125" style="92" customWidth="1"/>
    <col min="15" max="15" width="8.28125" style="183" customWidth="1"/>
    <col min="16" max="16" width="8.28125" style="88" bestFit="1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182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182" t="s">
        <v>643</v>
      </c>
      <c r="P1" s="86" t="s">
        <v>644</v>
      </c>
      <c r="Q1" s="86" t="s">
        <v>645</v>
      </c>
    </row>
    <row r="2" spans="1:17" ht="11.25">
      <c r="A2" s="88" t="s">
        <v>94</v>
      </c>
      <c r="B2" s="92"/>
      <c r="I2" s="91" t="s">
        <v>76</v>
      </c>
      <c r="K2" s="92">
        <v>7496</v>
      </c>
      <c r="L2" s="92">
        <v>7496</v>
      </c>
      <c r="M2" s="92">
        <v>7496</v>
      </c>
      <c r="N2" s="92">
        <v>7496</v>
      </c>
      <c r="O2" s="183">
        <v>7677</v>
      </c>
      <c r="P2" s="88">
        <v>7677</v>
      </c>
      <c r="Q2" s="168">
        <f>P2/O2</f>
        <v>1</v>
      </c>
    </row>
    <row r="3" spans="1:17" ht="11.25">
      <c r="A3" s="88" t="s">
        <v>93</v>
      </c>
      <c r="B3" s="92">
        <v>15000</v>
      </c>
      <c r="C3" s="92">
        <v>15000</v>
      </c>
      <c r="D3" s="92">
        <v>15000</v>
      </c>
      <c r="E3" s="92">
        <v>15000</v>
      </c>
      <c r="F3" s="183">
        <v>15000</v>
      </c>
      <c r="G3" s="92">
        <v>13474</v>
      </c>
      <c r="H3" s="168">
        <f>G3/F3</f>
        <v>0.8982666666666667</v>
      </c>
      <c r="I3" s="93" t="s">
        <v>504</v>
      </c>
      <c r="J3" s="99"/>
      <c r="K3" s="94">
        <f aca="true" t="shared" si="0" ref="K3:P3">SUM(K2)</f>
        <v>7496</v>
      </c>
      <c r="L3" s="94">
        <f t="shared" si="0"/>
        <v>7496</v>
      </c>
      <c r="M3" s="94">
        <f t="shared" si="0"/>
        <v>7496</v>
      </c>
      <c r="N3" s="94">
        <f t="shared" si="0"/>
        <v>7496</v>
      </c>
      <c r="O3" s="164">
        <f t="shared" si="0"/>
        <v>7677</v>
      </c>
      <c r="P3" s="94">
        <f t="shared" si="0"/>
        <v>7677</v>
      </c>
      <c r="Q3" s="170">
        <f aca="true" t="shared" si="1" ref="Q3:Q10">P3/O3</f>
        <v>1</v>
      </c>
    </row>
    <row r="4" spans="1:17" ht="11.25">
      <c r="A4" s="88" t="s">
        <v>48</v>
      </c>
      <c r="B4" s="92">
        <v>2250</v>
      </c>
      <c r="C4" s="92">
        <v>2250</v>
      </c>
      <c r="D4" s="92">
        <v>2250</v>
      </c>
      <c r="E4" s="92">
        <v>2250</v>
      </c>
      <c r="F4" s="183">
        <v>2250</v>
      </c>
      <c r="G4" s="92">
        <v>2222</v>
      </c>
      <c r="H4" s="168">
        <f aca="true" t="shared" si="2" ref="H4:H10">G4/F4</f>
        <v>0.9875555555555555</v>
      </c>
      <c r="Q4" s="168"/>
    </row>
    <row r="5" spans="1:17" ht="11.25">
      <c r="A5" s="89" t="s">
        <v>509</v>
      </c>
      <c r="B5" s="90">
        <f aca="true" t="shared" si="3" ref="B5:G5">SUM(B2:B4)</f>
        <v>17250</v>
      </c>
      <c r="C5" s="90">
        <f t="shared" si="3"/>
        <v>17250</v>
      </c>
      <c r="D5" s="90">
        <f t="shared" si="3"/>
        <v>17250</v>
      </c>
      <c r="E5" s="90">
        <f t="shared" si="3"/>
        <v>17250</v>
      </c>
      <c r="F5" s="165">
        <f t="shared" si="3"/>
        <v>17250</v>
      </c>
      <c r="G5" s="90">
        <f t="shared" si="3"/>
        <v>15696</v>
      </c>
      <c r="H5" s="169">
        <f t="shared" si="2"/>
        <v>0.9099130434782609</v>
      </c>
      <c r="I5" s="91" t="s">
        <v>75</v>
      </c>
      <c r="K5" s="92">
        <v>1124</v>
      </c>
      <c r="L5" s="92">
        <v>1124</v>
      </c>
      <c r="M5" s="92">
        <v>1254</v>
      </c>
      <c r="N5" s="92">
        <v>1254</v>
      </c>
      <c r="O5" s="183">
        <v>1295</v>
      </c>
      <c r="P5" s="88">
        <v>1295</v>
      </c>
      <c r="Q5" s="168">
        <f t="shared" si="1"/>
        <v>1</v>
      </c>
    </row>
    <row r="6" spans="2:17" ht="11.25">
      <c r="B6" s="92"/>
      <c r="H6" s="168"/>
      <c r="I6" s="93" t="s">
        <v>59</v>
      </c>
      <c r="J6" s="99"/>
      <c r="K6" s="94">
        <f aca="true" t="shared" si="4" ref="K6:P6">SUM(K5)</f>
        <v>1124</v>
      </c>
      <c r="L6" s="94">
        <f t="shared" si="4"/>
        <v>1124</v>
      </c>
      <c r="M6" s="94">
        <f t="shared" si="4"/>
        <v>1254</v>
      </c>
      <c r="N6" s="94">
        <f t="shared" si="4"/>
        <v>1254</v>
      </c>
      <c r="O6" s="164">
        <f t="shared" si="4"/>
        <v>1295</v>
      </c>
      <c r="P6" s="94">
        <f t="shared" si="4"/>
        <v>1295</v>
      </c>
      <c r="Q6" s="170">
        <f t="shared" si="1"/>
        <v>1</v>
      </c>
    </row>
    <row r="7" spans="1:17" ht="11.25">
      <c r="A7" s="89" t="s">
        <v>220</v>
      </c>
      <c r="B7" s="90">
        <f aca="true" t="shared" si="5" ref="B7:G7">K10-B5</f>
        <v>-8630</v>
      </c>
      <c r="C7" s="90">
        <f t="shared" si="5"/>
        <v>-8630</v>
      </c>
      <c r="D7" s="90">
        <f t="shared" si="5"/>
        <v>-8500</v>
      </c>
      <c r="E7" s="90">
        <f t="shared" si="5"/>
        <v>-8500</v>
      </c>
      <c r="F7" s="165">
        <f t="shared" si="5"/>
        <v>-8278</v>
      </c>
      <c r="G7" s="90">
        <f t="shared" si="5"/>
        <v>-6724</v>
      </c>
      <c r="H7" s="169">
        <f t="shared" si="2"/>
        <v>0.8122734960135298</v>
      </c>
      <c r="Q7" s="168"/>
    </row>
    <row r="8" spans="2:17" ht="11.25">
      <c r="B8" s="92"/>
      <c r="H8" s="168"/>
      <c r="I8" s="95" t="s">
        <v>506</v>
      </c>
      <c r="J8" s="89"/>
      <c r="K8" s="90">
        <f aca="true" t="shared" si="6" ref="K8:P8">K3+K6</f>
        <v>8620</v>
      </c>
      <c r="L8" s="90">
        <f t="shared" si="6"/>
        <v>8620</v>
      </c>
      <c r="M8" s="90">
        <f t="shared" si="6"/>
        <v>8750</v>
      </c>
      <c r="N8" s="90">
        <f t="shared" si="6"/>
        <v>8750</v>
      </c>
      <c r="O8" s="165">
        <f t="shared" si="6"/>
        <v>8972</v>
      </c>
      <c r="P8" s="90">
        <f t="shared" si="6"/>
        <v>8972</v>
      </c>
      <c r="Q8" s="169">
        <f t="shared" si="1"/>
        <v>1</v>
      </c>
    </row>
    <row r="9" spans="2:17" ht="11.25">
      <c r="B9" s="92"/>
      <c r="H9" s="168"/>
      <c r="Q9" s="168"/>
    </row>
    <row r="10" spans="1:17" ht="11.25">
      <c r="A10" s="89" t="s">
        <v>219</v>
      </c>
      <c r="B10" s="90">
        <f aca="true" t="shared" si="7" ref="B10:G10">B5+B7</f>
        <v>8620</v>
      </c>
      <c r="C10" s="90">
        <f t="shared" si="7"/>
        <v>8620</v>
      </c>
      <c r="D10" s="90">
        <f t="shared" si="7"/>
        <v>8750</v>
      </c>
      <c r="E10" s="90">
        <f t="shared" si="7"/>
        <v>8750</v>
      </c>
      <c r="F10" s="165">
        <f t="shared" si="7"/>
        <v>8972</v>
      </c>
      <c r="G10" s="90">
        <f t="shared" si="7"/>
        <v>8972</v>
      </c>
      <c r="H10" s="169">
        <f t="shared" si="2"/>
        <v>1</v>
      </c>
      <c r="I10" s="95" t="s">
        <v>61</v>
      </c>
      <c r="J10" s="89"/>
      <c r="K10" s="90">
        <f aca="true" t="shared" si="8" ref="K10:P10">K8</f>
        <v>8620</v>
      </c>
      <c r="L10" s="90">
        <f t="shared" si="8"/>
        <v>8620</v>
      </c>
      <c r="M10" s="90">
        <f t="shared" si="8"/>
        <v>8750</v>
      </c>
      <c r="N10" s="90">
        <f t="shared" si="8"/>
        <v>8750</v>
      </c>
      <c r="O10" s="165">
        <f t="shared" si="8"/>
        <v>8972</v>
      </c>
      <c r="P10" s="90">
        <f t="shared" si="8"/>
        <v>8972</v>
      </c>
      <c r="Q10" s="169">
        <f t="shared" si="1"/>
        <v>1</v>
      </c>
    </row>
    <row r="11" ht="11.25">
      <c r="H11" s="168"/>
    </row>
  </sheetData>
  <mergeCells count="1">
    <mergeCell ref="I1:J1"/>
  </mergeCells>
  <printOptions/>
  <pageMargins left="0.36" right="0.23" top="1" bottom="1" header="0.5" footer="0.5"/>
  <pageSetup horizontalDpi="300" verticalDpi="300" orientation="landscape" paperSize="9" scale="85" r:id="rId1"/>
  <headerFooter alignWithMargins="0">
    <oddHeader>&amp;C&amp;"Arial,Félkövér"&amp;12 552411 Munkahelyi vendéglátás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F12" sqref="F12"/>
    </sheetView>
  </sheetViews>
  <sheetFormatPr defaultColWidth="9.140625" defaultRowHeight="12.75"/>
  <cols>
    <col min="1" max="1" width="18.28125" style="88" customWidth="1"/>
    <col min="2" max="2" width="7.7109375" style="92" bestFit="1" customWidth="1"/>
    <col min="3" max="3" width="6.57421875" style="92" bestFit="1" customWidth="1"/>
    <col min="4" max="6" width="8.00390625" style="92" customWidth="1"/>
    <col min="7" max="7" width="8.00390625" style="88" customWidth="1"/>
    <col min="8" max="8" width="8.00390625" style="168" customWidth="1"/>
    <col min="9" max="9" width="9.140625" style="91" customWidth="1"/>
    <col min="10" max="10" width="9.00390625" style="88" customWidth="1"/>
    <col min="11" max="11" width="7.7109375" style="92" bestFit="1" customWidth="1"/>
    <col min="12" max="12" width="6.57421875" style="88" bestFit="1" customWidth="1"/>
    <col min="13" max="16" width="8.00390625" style="88" customWidth="1"/>
    <col min="17" max="17" width="9.140625" style="168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181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181" t="s">
        <v>645</v>
      </c>
    </row>
    <row r="2" spans="1:17" ht="11.25">
      <c r="A2" s="88" t="s">
        <v>215</v>
      </c>
      <c r="B2" s="92">
        <f>'iskola-össz'!B25</f>
        <v>128395</v>
      </c>
      <c r="C2" s="92">
        <f>'iskola-össz'!C25</f>
        <v>119717</v>
      </c>
      <c r="D2" s="92">
        <f>'iskola-össz'!D25</f>
        <v>119717</v>
      </c>
      <c r="E2" s="92">
        <f>'iskola-össz'!E25</f>
        <v>118914</v>
      </c>
      <c r="F2" s="92">
        <f>'iskola-össz'!F25</f>
        <v>120957</v>
      </c>
      <c r="G2" s="92">
        <f>'iskola-össz'!G25</f>
        <v>120957</v>
      </c>
      <c r="H2" s="168">
        <f>'iskola-össz'!H25</f>
        <v>1</v>
      </c>
      <c r="I2" s="91" t="s">
        <v>507</v>
      </c>
      <c r="K2" s="92">
        <f>'iskola-össz'!K26</f>
        <v>127563</v>
      </c>
      <c r="L2" s="92">
        <f>'iskola-össz'!L26</f>
        <v>127563</v>
      </c>
      <c r="M2" s="92">
        <f>'iskola-össz'!M26</f>
        <v>127543</v>
      </c>
      <c r="N2" s="92">
        <f>'iskola-össz'!N26</f>
        <v>127543</v>
      </c>
      <c r="O2" s="92">
        <f>'iskola-össz'!O26</f>
        <v>126488</v>
      </c>
      <c r="P2" s="92">
        <f>'iskola-össz'!P26</f>
        <v>124107</v>
      </c>
      <c r="Q2" s="168">
        <f>'iskola-össz'!Q26</f>
        <v>0.9811760799443425</v>
      </c>
    </row>
    <row r="4" spans="1:17" ht="11.25">
      <c r="A4" s="88" t="s">
        <v>130</v>
      </c>
      <c r="B4" s="92">
        <f>'iskola-össz'!B33</f>
        <v>4100</v>
      </c>
      <c r="C4" s="92">
        <f>'iskola-össz'!C33</f>
        <v>4100</v>
      </c>
      <c r="D4" s="92">
        <f>'iskola-össz'!D33</f>
        <v>4120</v>
      </c>
      <c r="E4" s="92">
        <f>'iskola-össz'!E33</f>
        <v>4213</v>
      </c>
      <c r="F4" s="92">
        <f>'iskola-össz'!F33</f>
        <v>3570</v>
      </c>
      <c r="G4" s="92">
        <f>'iskola-össz'!G33</f>
        <v>3570</v>
      </c>
      <c r="H4" s="168">
        <f>'iskola-össz'!H33</f>
        <v>1</v>
      </c>
      <c r="I4" s="91" t="s">
        <v>28</v>
      </c>
      <c r="K4" s="92">
        <f>'iskola-össz'!K33</f>
        <v>42386</v>
      </c>
      <c r="L4" s="92">
        <f>'iskola-össz'!L33</f>
        <v>42386</v>
      </c>
      <c r="M4" s="92">
        <f>'iskola-össz'!M33</f>
        <v>42406</v>
      </c>
      <c r="N4" s="92">
        <f>'iskola-össz'!N33</f>
        <v>42406</v>
      </c>
      <c r="O4" s="92">
        <f>'iskola-össz'!O33</f>
        <v>41869</v>
      </c>
      <c r="P4" s="92">
        <f>'iskola-össz'!P33</f>
        <v>39303</v>
      </c>
      <c r="Q4" s="168">
        <f>'iskola-össz'!Q33</f>
        <v>0.9387136067257398</v>
      </c>
    </row>
    <row r="6" spans="1:17" ht="11.25">
      <c r="A6" s="88" t="s">
        <v>95</v>
      </c>
      <c r="B6" s="92">
        <f>'iskola-össz'!B37</f>
        <v>2975</v>
      </c>
      <c r="C6" s="92">
        <f>'iskola-össz'!C37</f>
        <v>2975</v>
      </c>
      <c r="D6" s="92">
        <f>'iskola-össz'!D37</f>
        <v>8695</v>
      </c>
      <c r="E6" s="92">
        <f>'iskola-össz'!E37</f>
        <v>8695</v>
      </c>
      <c r="F6" s="92">
        <f>'iskola-össz'!F37</f>
        <v>7703</v>
      </c>
      <c r="G6" s="92">
        <f>'iskola-össz'!G37</f>
        <v>7703</v>
      </c>
      <c r="H6" s="168">
        <f>'iskola-össz'!H37</f>
        <v>1</v>
      </c>
      <c r="I6" s="91" t="s">
        <v>60</v>
      </c>
      <c r="K6" s="92">
        <f>'iskola-össz'!K70</f>
        <v>35983</v>
      </c>
      <c r="L6" s="92">
        <f>'iskola-össz'!L70</f>
        <v>35983</v>
      </c>
      <c r="M6" s="92">
        <f>'iskola-össz'!M70</f>
        <v>37947</v>
      </c>
      <c r="N6" s="92">
        <f>'iskola-össz'!N70</f>
        <v>37947</v>
      </c>
      <c r="O6" s="92">
        <f>'iskola-össz'!O70</f>
        <v>39539</v>
      </c>
      <c r="P6" s="92">
        <f>'iskola-össz'!P70</f>
        <v>39539</v>
      </c>
      <c r="Q6" s="168">
        <f>'iskola-össz'!Q70</f>
        <v>1</v>
      </c>
    </row>
    <row r="8" spans="1:8" ht="11.25">
      <c r="A8" s="88" t="s">
        <v>256</v>
      </c>
      <c r="B8" s="92">
        <f>'iskola-össz'!B39</f>
        <v>0</v>
      </c>
      <c r="C8" s="92">
        <f>'iskola-össz'!C39</f>
        <v>0</v>
      </c>
      <c r="D8" s="92">
        <f>'iskola-össz'!D39</f>
        <v>2464</v>
      </c>
      <c r="E8" s="92">
        <f>'iskola-össz'!E39</f>
        <v>2464</v>
      </c>
      <c r="F8" s="92">
        <f>'iskola-össz'!F39</f>
        <v>2464</v>
      </c>
      <c r="G8" s="92">
        <f>'iskola-össz'!G39</f>
        <v>2464</v>
      </c>
      <c r="H8" s="168">
        <f>'iskola-össz'!H39</f>
        <v>1</v>
      </c>
    </row>
    <row r="10" spans="1:8" ht="11.25">
      <c r="A10" s="88" t="s">
        <v>271</v>
      </c>
      <c r="B10" s="92">
        <f>'iskola-össz'!B41</f>
        <v>70462</v>
      </c>
      <c r="C10" s="92">
        <f>'iskola-össz'!C41</f>
        <v>79140</v>
      </c>
      <c r="D10" s="92">
        <f>'iskola-össz'!D41</f>
        <v>72900</v>
      </c>
      <c r="E10" s="92">
        <f>'iskola-össz'!E41</f>
        <v>73610</v>
      </c>
      <c r="F10" s="92">
        <f>'iskola-össz'!F41</f>
        <v>73202</v>
      </c>
      <c r="G10" s="92">
        <f>'iskola-össz'!G41</f>
        <v>68255</v>
      </c>
      <c r="H10" s="168">
        <f>'iskola-össz'!H41</f>
        <v>0.9324198792382722</v>
      </c>
    </row>
    <row r="12" spans="1:17" ht="11.25">
      <c r="A12" s="89" t="s">
        <v>219</v>
      </c>
      <c r="B12" s="90">
        <f aca="true" t="shared" si="0" ref="B12:G12">SUM(B2:B11)</f>
        <v>205932</v>
      </c>
      <c r="C12" s="90">
        <f t="shared" si="0"/>
        <v>205932</v>
      </c>
      <c r="D12" s="90">
        <f t="shared" si="0"/>
        <v>207896</v>
      </c>
      <c r="E12" s="90">
        <f t="shared" si="0"/>
        <v>207896</v>
      </c>
      <c r="F12" s="90">
        <f t="shared" si="0"/>
        <v>207896</v>
      </c>
      <c r="G12" s="90">
        <f t="shared" si="0"/>
        <v>202949</v>
      </c>
      <c r="H12" s="173"/>
      <c r="I12" s="95" t="s">
        <v>61</v>
      </c>
      <c r="J12" s="89"/>
      <c r="K12" s="90">
        <f aca="true" t="shared" si="1" ref="K12:P12">SUM(K2:K7)</f>
        <v>205932</v>
      </c>
      <c r="L12" s="90">
        <f t="shared" si="1"/>
        <v>205932</v>
      </c>
      <c r="M12" s="90">
        <f t="shared" si="1"/>
        <v>207896</v>
      </c>
      <c r="N12" s="90">
        <f t="shared" si="1"/>
        <v>207896</v>
      </c>
      <c r="O12" s="90">
        <f t="shared" si="1"/>
        <v>207896</v>
      </c>
      <c r="P12" s="90">
        <f t="shared" si="1"/>
        <v>202949</v>
      </c>
      <c r="Q12" s="173"/>
    </row>
  </sheetData>
  <mergeCells count="1">
    <mergeCell ref="I1:J1"/>
  </mergeCells>
  <printOptions/>
  <pageMargins left="0.43" right="0.32" top="1" bottom="1" header="0.5" footer="0.5"/>
  <pageSetup horizontalDpi="300" verticalDpi="300" orientation="landscape" paperSize="9" scale="86" r:id="rId1"/>
  <headerFooter alignWithMargins="0">
    <oddHeader>&amp;C&amp;"Arial,Félkövér"&amp;12Általános iskola - kiemelt előirányzati összesítő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F10" sqref="F10"/>
    </sheetView>
  </sheetViews>
  <sheetFormatPr defaultColWidth="9.140625" defaultRowHeight="12.75"/>
  <cols>
    <col min="1" max="1" width="18.28125" style="88" customWidth="1"/>
    <col min="2" max="2" width="7.7109375" style="92" bestFit="1" customWidth="1"/>
    <col min="3" max="3" width="6.28125" style="92" bestFit="1" customWidth="1"/>
    <col min="4" max="6" width="8.00390625" style="92" customWidth="1"/>
    <col min="7" max="7" width="8.00390625" style="88" customWidth="1"/>
    <col min="8" max="8" width="8.00390625" style="168" customWidth="1"/>
    <col min="9" max="9" width="9.140625" style="91" customWidth="1"/>
    <col min="10" max="10" width="9.00390625" style="88" customWidth="1"/>
    <col min="11" max="11" width="7.7109375" style="92" bestFit="1" customWidth="1"/>
    <col min="12" max="12" width="6.28125" style="88" bestFit="1" customWidth="1"/>
    <col min="13" max="16" width="8.00390625" style="88" customWidth="1"/>
    <col min="17" max="17" width="9.140625" style="168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181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181" t="s">
        <v>645</v>
      </c>
    </row>
    <row r="2" spans="1:17" ht="11.25">
      <c r="A2" s="88" t="s">
        <v>215</v>
      </c>
      <c r="B2" s="92">
        <f>'801115'!B12</f>
        <v>41249</v>
      </c>
      <c r="C2" s="92">
        <f>'801115'!C12</f>
        <v>41245</v>
      </c>
      <c r="D2" s="92">
        <f>'801115'!D12</f>
        <v>41245</v>
      </c>
      <c r="E2" s="92">
        <f>'801115'!E12</f>
        <v>42240</v>
      </c>
      <c r="F2" s="92">
        <f>'801115'!F12</f>
        <v>41444</v>
      </c>
      <c r="G2" s="92">
        <f>'801115'!G12</f>
        <v>41444</v>
      </c>
      <c r="H2" s="168">
        <f>'801115'!H12</f>
        <v>1</v>
      </c>
      <c r="I2" s="91" t="s">
        <v>507</v>
      </c>
      <c r="K2" s="92">
        <f>'801115'!K19</f>
        <v>58196</v>
      </c>
      <c r="L2" s="92">
        <f>'801115'!L19</f>
        <v>58196</v>
      </c>
      <c r="M2" s="92">
        <f>'801115'!M19</f>
        <v>58470</v>
      </c>
      <c r="N2" s="92">
        <f>'801115'!N19</f>
        <v>58470</v>
      </c>
      <c r="O2" s="92">
        <f>'801115'!O19</f>
        <v>58470</v>
      </c>
      <c r="P2" s="92">
        <f>'801115'!P19</f>
        <v>56339</v>
      </c>
      <c r="Q2" s="168">
        <f>'801115'!Q19</f>
        <v>0.9635539592953651</v>
      </c>
    </row>
    <row r="4" spans="1:17" ht="11.25">
      <c r="A4" s="88" t="s">
        <v>130</v>
      </c>
      <c r="B4" s="92">
        <f>'801115'!B17</f>
        <v>0</v>
      </c>
      <c r="C4" s="92">
        <f>'801115'!C17</f>
        <v>0</v>
      </c>
      <c r="D4" s="92">
        <f>'801115'!D17</f>
        <v>647</v>
      </c>
      <c r="E4" s="92">
        <f>'801115'!E17</f>
        <v>647</v>
      </c>
      <c r="F4" s="92">
        <f>'801115'!F17</f>
        <v>723</v>
      </c>
      <c r="G4" s="92">
        <f>'801115'!G17</f>
        <v>723</v>
      </c>
      <c r="H4" s="168">
        <f>'801115'!H17</f>
        <v>1</v>
      </c>
      <c r="I4" s="91" t="s">
        <v>28</v>
      </c>
      <c r="K4" s="92">
        <f>'801115'!K26</f>
        <v>18084</v>
      </c>
      <c r="L4" s="92">
        <f>'801115'!L26</f>
        <v>18084</v>
      </c>
      <c r="M4" s="92">
        <f>'801115'!M26</f>
        <v>18139</v>
      </c>
      <c r="N4" s="92">
        <f>'801115'!N26</f>
        <v>18139</v>
      </c>
      <c r="O4" s="92">
        <f>'801115'!O26</f>
        <v>18139</v>
      </c>
      <c r="P4" s="92">
        <f>'801115'!P26</f>
        <v>17748</v>
      </c>
      <c r="Q4" s="168">
        <f>'801115'!Q26</f>
        <v>0.9784442361761949</v>
      </c>
    </row>
    <row r="6" spans="1:17" ht="11.25">
      <c r="A6" s="88" t="s">
        <v>256</v>
      </c>
      <c r="B6" s="92">
        <f>'801115'!B19</f>
        <v>0</v>
      </c>
      <c r="C6" s="92">
        <f>'801115'!C19</f>
        <v>0</v>
      </c>
      <c r="D6" s="92">
        <f>'801115'!D19</f>
        <v>0</v>
      </c>
      <c r="E6" s="92">
        <f>'801115'!E19</f>
        <v>0</v>
      </c>
      <c r="F6" s="92">
        <f>'801115'!F19</f>
        <v>0</v>
      </c>
      <c r="G6" s="92">
        <f>'801115'!G19</f>
        <v>0</v>
      </c>
      <c r="H6" s="168">
        <f>'801115'!H19</f>
        <v>0</v>
      </c>
      <c r="I6" s="91" t="s">
        <v>60</v>
      </c>
      <c r="K6" s="92">
        <f>'801115'!K59</f>
        <v>10542</v>
      </c>
      <c r="L6" s="92">
        <f>'801115'!L59</f>
        <v>10542</v>
      </c>
      <c r="M6" s="92">
        <f>'801115'!M59</f>
        <v>11234</v>
      </c>
      <c r="N6" s="92">
        <f>'801115'!N59</f>
        <v>11534</v>
      </c>
      <c r="O6" s="92">
        <f>'801115'!O59</f>
        <v>11534</v>
      </c>
      <c r="P6" s="92">
        <f>'801115'!P59</f>
        <v>10852</v>
      </c>
      <c r="Q6" s="168">
        <f>'801115'!Q59</f>
        <v>0.9408704699150338</v>
      </c>
    </row>
    <row r="8" spans="1:8" ht="11.25">
      <c r="A8" s="88" t="s">
        <v>271</v>
      </c>
      <c r="B8" s="92">
        <f>'801115'!B21</f>
        <v>45573</v>
      </c>
      <c r="C8" s="92">
        <f>'801115'!C21</f>
        <v>45577</v>
      </c>
      <c r="D8" s="92">
        <f>'801115'!D21</f>
        <v>45951</v>
      </c>
      <c r="E8" s="92">
        <f>'801115'!E21</f>
        <v>45256</v>
      </c>
      <c r="F8" s="92">
        <f>'801115'!F21</f>
        <v>45976</v>
      </c>
      <c r="G8" s="92">
        <f>'801115'!G21</f>
        <v>42772</v>
      </c>
      <c r="H8" s="168">
        <f>'801115'!H21</f>
        <v>0.9303114668522707</v>
      </c>
    </row>
    <row r="10" spans="1:17" ht="11.25">
      <c r="A10" s="89" t="s">
        <v>219</v>
      </c>
      <c r="B10" s="90">
        <f aca="true" t="shared" si="0" ref="B10:G10">SUM(B2:B9)</f>
        <v>86822</v>
      </c>
      <c r="C10" s="90">
        <f t="shared" si="0"/>
        <v>86822</v>
      </c>
      <c r="D10" s="90">
        <f t="shared" si="0"/>
        <v>87843</v>
      </c>
      <c r="E10" s="90">
        <f t="shared" si="0"/>
        <v>88143</v>
      </c>
      <c r="F10" s="90">
        <f t="shared" si="0"/>
        <v>88143</v>
      </c>
      <c r="G10" s="90">
        <f t="shared" si="0"/>
        <v>84939</v>
      </c>
      <c r="H10" s="173"/>
      <c r="I10" s="95" t="s">
        <v>61</v>
      </c>
      <c r="J10" s="89"/>
      <c r="K10" s="90">
        <f aca="true" t="shared" si="1" ref="K10:P10">SUM(K2:K9)</f>
        <v>86822</v>
      </c>
      <c r="L10" s="90">
        <f t="shared" si="1"/>
        <v>86822</v>
      </c>
      <c r="M10" s="90">
        <f t="shared" si="1"/>
        <v>87843</v>
      </c>
      <c r="N10" s="90">
        <f t="shared" si="1"/>
        <v>88143</v>
      </c>
      <c r="O10" s="90">
        <f t="shared" si="1"/>
        <v>88143</v>
      </c>
      <c r="P10" s="90">
        <f t="shared" si="1"/>
        <v>84939</v>
      </c>
      <c r="Q10" s="173"/>
    </row>
  </sheetData>
  <mergeCells count="1">
    <mergeCell ref="I1:J1"/>
  </mergeCells>
  <printOptions/>
  <pageMargins left="0.54" right="0.3" top="1" bottom="1" header="0.5" footer="0.5"/>
  <pageSetup horizontalDpi="300" verticalDpi="300" orientation="landscape" paperSize="9" scale="86" r:id="rId1"/>
  <headerFooter alignWithMargins="0">
    <oddHeader>&amp;C&amp;"Arial,Félkövér"&amp;12Óvoda - kiemelt előirányzati összesítő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F10" sqref="F10"/>
    </sheetView>
  </sheetViews>
  <sheetFormatPr defaultColWidth="9.140625" defaultRowHeight="12.75"/>
  <cols>
    <col min="1" max="1" width="17.8515625" style="88" customWidth="1"/>
    <col min="2" max="2" width="7.7109375" style="92" bestFit="1" customWidth="1"/>
    <col min="3" max="3" width="6.28125" style="92" bestFit="1" customWidth="1"/>
    <col min="4" max="6" width="8.00390625" style="92" customWidth="1"/>
    <col min="7" max="7" width="8.00390625" style="88" customWidth="1"/>
    <col min="8" max="8" width="8.00390625" style="168" customWidth="1"/>
    <col min="9" max="9" width="9.140625" style="88" customWidth="1"/>
    <col min="10" max="10" width="9.28125" style="88" customWidth="1"/>
    <col min="11" max="11" width="7.7109375" style="92" bestFit="1" customWidth="1"/>
    <col min="12" max="12" width="6.28125" style="88" bestFit="1" customWidth="1"/>
    <col min="13" max="16" width="8.00390625" style="88" customWidth="1"/>
    <col min="17" max="17" width="9.140625" style="168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181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181" t="s">
        <v>645</v>
      </c>
    </row>
    <row r="2" spans="1:17" ht="11.25">
      <c r="A2" s="88" t="s">
        <v>215</v>
      </c>
      <c r="B2" s="92">
        <f>'801313'!B10</f>
        <v>11026</v>
      </c>
      <c r="C2" s="92">
        <f>'801313'!C10</f>
        <v>10967</v>
      </c>
      <c r="D2" s="92">
        <f>'801313'!D10</f>
        <v>10967</v>
      </c>
      <c r="E2" s="92">
        <f>'801313'!E10</f>
        <v>10967</v>
      </c>
      <c r="F2" s="92">
        <f>'801313'!F10</f>
        <v>10967</v>
      </c>
      <c r="G2" s="92">
        <f>'801313'!G10</f>
        <v>10967</v>
      </c>
      <c r="H2" s="168">
        <f>'801313'!H10</f>
        <v>1</v>
      </c>
      <c r="I2" s="91" t="s">
        <v>507</v>
      </c>
      <c r="K2" s="92">
        <f>'801313'!K23</f>
        <v>16851</v>
      </c>
      <c r="L2" s="92">
        <f>'801313'!L23</f>
        <v>16851</v>
      </c>
      <c r="M2" s="92">
        <f>'801313'!M23</f>
        <v>16851</v>
      </c>
      <c r="N2" s="92">
        <f>'801313'!N23</f>
        <v>16851</v>
      </c>
      <c r="O2" s="92">
        <f>'801313'!O23</f>
        <v>16851</v>
      </c>
      <c r="P2" s="92">
        <f>'801313'!P23</f>
        <v>16620</v>
      </c>
      <c r="Q2" s="168">
        <f>'801313'!Q23</f>
        <v>0.9862916147409649</v>
      </c>
    </row>
    <row r="3" ht="11.25">
      <c r="I3" s="91"/>
    </row>
    <row r="4" spans="1:17" ht="11.25">
      <c r="A4" s="88" t="s">
        <v>130</v>
      </c>
      <c r="B4" s="92">
        <f>'801313'!B13</f>
        <v>1371</v>
      </c>
      <c r="C4" s="92">
        <f>'801313'!C13</f>
        <v>1371</v>
      </c>
      <c r="D4" s="92">
        <f>'801313'!D13</f>
        <v>1371</v>
      </c>
      <c r="E4" s="92">
        <f>'801313'!E13</f>
        <v>1371</v>
      </c>
      <c r="F4" s="92">
        <f>'801313'!F13</f>
        <v>1291</v>
      </c>
      <c r="G4" s="92">
        <f>'801313'!G13</f>
        <v>1291</v>
      </c>
      <c r="H4" s="168">
        <f>'801313'!H13</f>
        <v>1</v>
      </c>
      <c r="I4" s="91" t="s">
        <v>28</v>
      </c>
      <c r="K4" s="92">
        <f>'801313'!K29</f>
        <v>5061</v>
      </c>
      <c r="L4" s="92">
        <f>'801313'!L29</f>
        <v>5061</v>
      </c>
      <c r="M4" s="92">
        <f>'801313'!M29</f>
        <v>5061</v>
      </c>
      <c r="N4" s="92">
        <f>'801313'!N29</f>
        <v>5061</v>
      </c>
      <c r="O4" s="92">
        <f>'801313'!O29</f>
        <v>5061</v>
      </c>
      <c r="P4" s="92">
        <f>'801313'!P29</f>
        <v>5105</v>
      </c>
      <c r="Q4" s="168">
        <f>'801313'!Q29</f>
        <v>1.0086939340051373</v>
      </c>
    </row>
    <row r="5" ht="11.25">
      <c r="I5" s="91"/>
    </row>
    <row r="6" spans="1:17" ht="11.25">
      <c r="A6" s="88" t="s">
        <v>256</v>
      </c>
      <c r="B6" s="92">
        <f>'801313'!B15</f>
        <v>0</v>
      </c>
      <c r="C6" s="92">
        <f>'801313'!C15</f>
        <v>0</v>
      </c>
      <c r="D6" s="92">
        <f>'801313'!D15</f>
        <v>141</v>
      </c>
      <c r="E6" s="92">
        <f>'801313'!E15</f>
        <v>141</v>
      </c>
      <c r="F6" s="92">
        <f>'801313'!F15</f>
        <v>141</v>
      </c>
      <c r="G6" s="92">
        <f>'801313'!G15</f>
        <v>141</v>
      </c>
      <c r="H6" s="168">
        <f>'801313'!H15</f>
        <v>1</v>
      </c>
      <c r="I6" s="91" t="s">
        <v>60</v>
      </c>
      <c r="K6" s="92">
        <f>'801313'!K59</f>
        <v>2388</v>
      </c>
      <c r="L6" s="92">
        <f>'801313'!L59</f>
        <v>2388</v>
      </c>
      <c r="M6" s="92">
        <f>'801313'!M59</f>
        <v>2529</v>
      </c>
      <c r="N6" s="92">
        <f>'801313'!N59</f>
        <v>2848</v>
      </c>
      <c r="O6" s="92">
        <f>'801313'!O59</f>
        <v>2948</v>
      </c>
      <c r="P6" s="92">
        <f>'801313'!P59</f>
        <v>2342</v>
      </c>
      <c r="Q6" s="168">
        <f>'801313'!Q59</f>
        <v>0.7944369063772049</v>
      </c>
    </row>
    <row r="7" ht="11.25">
      <c r="I7" s="91"/>
    </row>
    <row r="8" spans="1:9" ht="11.25">
      <c r="A8" s="88" t="s">
        <v>271</v>
      </c>
      <c r="B8" s="92">
        <f>'801313'!B17</f>
        <v>11903</v>
      </c>
      <c r="C8" s="92">
        <f>'801313'!C17</f>
        <v>11962</v>
      </c>
      <c r="D8" s="92">
        <f>'801313'!D17</f>
        <v>11962</v>
      </c>
      <c r="E8" s="92">
        <f>'801313'!E17</f>
        <v>12281</v>
      </c>
      <c r="F8" s="92">
        <f>'801313'!F17</f>
        <v>12461</v>
      </c>
      <c r="G8" s="92">
        <f>'801313'!G17</f>
        <v>11668</v>
      </c>
      <c r="H8" s="168">
        <f>'801313'!H17</f>
        <v>0.9363614477168767</v>
      </c>
      <c r="I8" s="91"/>
    </row>
    <row r="9" ht="11.25">
      <c r="I9" s="91"/>
    </row>
    <row r="10" spans="1:17" ht="11.25">
      <c r="A10" s="89" t="s">
        <v>219</v>
      </c>
      <c r="B10" s="90">
        <f aca="true" t="shared" si="0" ref="B10:G10">SUM(B2:B9)</f>
        <v>24300</v>
      </c>
      <c r="C10" s="90">
        <f t="shared" si="0"/>
        <v>24300</v>
      </c>
      <c r="D10" s="90">
        <f t="shared" si="0"/>
        <v>24441</v>
      </c>
      <c r="E10" s="90">
        <f t="shared" si="0"/>
        <v>24760</v>
      </c>
      <c r="F10" s="90">
        <f t="shared" si="0"/>
        <v>24860</v>
      </c>
      <c r="G10" s="90">
        <f t="shared" si="0"/>
        <v>24067</v>
      </c>
      <c r="H10" s="173"/>
      <c r="I10" s="95" t="s">
        <v>61</v>
      </c>
      <c r="J10" s="89"/>
      <c r="K10" s="90">
        <f aca="true" t="shared" si="1" ref="K10:P10">SUM(K2:K9)</f>
        <v>24300</v>
      </c>
      <c r="L10" s="90">
        <f t="shared" si="1"/>
        <v>24300</v>
      </c>
      <c r="M10" s="90">
        <f t="shared" si="1"/>
        <v>24441</v>
      </c>
      <c r="N10" s="90">
        <f t="shared" si="1"/>
        <v>24760</v>
      </c>
      <c r="O10" s="90">
        <f t="shared" si="1"/>
        <v>24860</v>
      </c>
      <c r="P10" s="90">
        <f t="shared" si="1"/>
        <v>24067</v>
      </c>
      <c r="Q10" s="173"/>
    </row>
    <row r="11" ht="11.25">
      <c r="I11" s="91"/>
    </row>
  </sheetData>
  <mergeCells count="1">
    <mergeCell ref="I1:J1"/>
  </mergeCells>
  <printOptions/>
  <pageMargins left="0.52" right="0.3" top="1" bottom="1" header="0.5" footer="0.5"/>
  <pageSetup horizontalDpi="300" verticalDpi="300" orientation="landscape" paperSize="9" scale="86" r:id="rId1"/>
  <headerFooter alignWithMargins="0">
    <oddHeader>&amp;C&amp;"Arial,Félkövér"&amp;12Zeneiskola - kiemelt előirányzati összesítő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F12" sqref="F12"/>
    </sheetView>
  </sheetViews>
  <sheetFormatPr defaultColWidth="9.140625" defaultRowHeight="12.75"/>
  <cols>
    <col min="1" max="1" width="18.00390625" style="88" customWidth="1"/>
    <col min="2" max="2" width="7.7109375" style="92" bestFit="1" customWidth="1"/>
    <col min="3" max="3" width="6.28125" style="92" bestFit="1" customWidth="1"/>
    <col min="4" max="6" width="8.00390625" style="92" customWidth="1"/>
    <col min="7" max="7" width="8.00390625" style="88" customWidth="1"/>
    <col min="8" max="8" width="8.00390625" style="168" customWidth="1"/>
    <col min="9" max="9" width="9.140625" style="91" customWidth="1"/>
    <col min="10" max="10" width="9.00390625" style="88" customWidth="1"/>
    <col min="11" max="11" width="7.7109375" style="92" bestFit="1" customWidth="1"/>
    <col min="12" max="12" width="6.28125" style="88" bestFit="1" customWidth="1"/>
    <col min="13" max="16" width="8.00390625" style="88" customWidth="1"/>
    <col min="17" max="17" width="11.57421875" style="16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181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181" t="s">
        <v>645</v>
      </c>
    </row>
    <row r="2" spans="1:17" ht="11.25">
      <c r="A2" s="88" t="s">
        <v>215</v>
      </c>
      <c r="B2" s="92">
        <f>'921815'!B5</f>
        <v>7386</v>
      </c>
      <c r="C2" s="92">
        <f>'921815'!C5</f>
        <v>7387</v>
      </c>
      <c r="D2" s="92">
        <f>'921815'!D5</f>
        <v>7387</v>
      </c>
      <c r="E2" s="92">
        <f>'921815'!E5</f>
        <v>7387</v>
      </c>
      <c r="F2" s="92">
        <f>'921815'!F5</f>
        <v>7387</v>
      </c>
      <c r="G2" s="92">
        <f>'921815'!G5</f>
        <v>7387</v>
      </c>
      <c r="H2" s="168">
        <f>'921815'!H5</f>
        <v>1</v>
      </c>
      <c r="I2" s="91" t="s">
        <v>507</v>
      </c>
      <c r="K2" s="92">
        <f>'921815'!K19</f>
        <v>7054</v>
      </c>
      <c r="L2" s="92">
        <f>'921815'!L19</f>
        <v>7054</v>
      </c>
      <c r="M2" s="92">
        <f>'921815'!M19</f>
        <v>7054</v>
      </c>
      <c r="N2" s="92">
        <f>'921815'!N19</f>
        <v>7054</v>
      </c>
      <c r="O2" s="92">
        <f>'921815'!O19</f>
        <v>7054</v>
      </c>
      <c r="P2" s="92">
        <f>'921815'!P19</f>
        <v>6748</v>
      </c>
      <c r="Q2" s="168">
        <f>'921815'!Q19</f>
        <v>0.9566203572441168</v>
      </c>
    </row>
    <row r="4" spans="1:17" ht="11.25">
      <c r="A4" s="88" t="s">
        <v>130</v>
      </c>
      <c r="B4" s="92">
        <f>'921815'!B11</f>
        <v>1100</v>
      </c>
      <c r="C4" s="92">
        <f>'921815'!C11</f>
        <v>1100</v>
      </c>
      <c r="D4" s="92">
        <f>'921815'!D11</f>
        <v>1300</v>
      </c>
      <c r="E4" s="92">
        <f>'921815'!E11</f>
        <v>1300</v>
      </c>
      <c r="F4" s="92">
        <f>'921815'!F11</f>
        <v>2341</v>
      </c>
      <c r="G4" s="92">
        <f>'921815'!G11</f>
        <v>2341</v>
      </c>
      <c r="H4" s="168">
        <f>'921815'!H11</f>
        <v>1</v>
      </c>
      <c r="I4" s="91" t="s">
        <v>28</v>
      </c>
      <c r="K4" s="92">
        <f>'921815'!K26</f>
        <v>2335</v>
      </c>
      <c r="L4" s="92">
        <f>'921815'!L26</f>
        <v>2335</v>
      </c>
      <c r="M4" s="92">
        <f>'921815'!M26</f>
        <v>2335</v>
      </c>
      <c r="N4" s="92">
        <f>'921815'!N26</f>
        <v>2335</v>
      </c>
      <c r="O4" s="92">
        <f>'921815'!O26</f>
        <v>2335</v>
      </c>
      <c r="P4" s="92">
        <f>'921815'!P26</f>
        <v>2180</v>
      </c>
      <c r="Q4" s="168">
        <f>'921815'!Q26</f>
        <v>0.9336188436830836</v>
      </c>
    </row>
    <row r="6" spans="1:17" ht="11.25">
      <c r="A6" s="88" t="s">
        <v>95</v>
      </c>
      <c r="B6" s="92">
        <f>'921815'!B15</f>
        <v>0</v>
      </c>
      <c r="C6" s="92">
        <f>'921815'!C15</f>
        <v>0</v>
      </c>
      <c r="D6" s="92">
        <f>'921815'!D15</f>
        <v>155</v>
      </c>
      <c r="E6" s="92">
        <f>'921815'!E15</f>
        <v>155</v>
      </c>
      <c r="F6" s="92">
        <f>'921815'!F15</f>
        <v>484</v>
      </c>
      <c r="G6" s="92">
        <f>'921815'!G15</f>
        <v>484</v>
      </c>
      <c r="H6" s="168">
        <f>'921815'!H15</f>
        <v>1</v>
      </c>
      <c r="I6" s="91" t="s">
        <v>60</v>
      </c>
      <c r="K6" s="92">
        <f>'921815'!K61</f>
        <v>7435</v>
      </c>
      <c r="L6" s="92">
        <f>'921815'!L61</f>
        <v>7435</v>
      </c>
      <c r="M6" s="92">
        <f>'921815'!M61</f>
        <v>7435</v>
      </c>
      <c r="N6" s="92">
        <f>'921815'!N61</f>
        <v>7435</v>
      </c>
      <c r="O6" s="92">
        <f>'921815'!O61</f>
        <v>7409</v>
      </c>
      <c r="P6" s="92">
        <f>'921815'!P61</f>
        <v>5907</v>
      </c>
      <c r="Q6" s="168">
        <f>'921815'!Q61</f>
        <v>0.7972735861789715</v>
      </c>
    </row>
    <row r="8" spans="1:17" ht="11.25">
      <c r="A8" s="88" t="s">
        <v>256</v>
      </c>
      <c r="B8" s="92">
        <f>'921815'!B17</f>
        <v>0</v>
      </c>
      <c r="C8" s="92">
        <f>'921815'!C17</f>
        <v>0</v>
      </c>
      <c r="D8" s="92">
        <f>'921815'!D17</f>
        <v>0</v>
      </c>
      <c r="E8" s="92">
        <f>'921815'!E17</f>
        <v>0</v>
      </c>
      <c r="F8" s="92">
        <f>'921815'!F17</f>
        <v>0</v>
      </c>
      <c r="G8" s="92">
        <f>'921815'!G17</f>
        <v>0</v>
      </c>
      <c r="H8" s="168">
        <f>'921815'!H17</f>
        <v>0</v>
      </c>
      <c r="I8" s="91" t="s">
        <v>175</v>
      </c>
      <c r="K8" s="92">
        <f>'921815'!K64</f>
        <v>0</v>
      </c>
      <c r="L8" s="92">
        <f>'921815'!L64</f>
        <v>0</v>
      </c>
      <c r="M8" s="92">
        <f>'921815'!M64</f>
        <v>0</v>
      </c>
      <c r="N8" s="92">
        <f>'921815'!N64</f>
        <v>0</v>
      </c>
      <c r="O8" s="92">
        <f>'921815'!O64</f>
        <v>26</v>
      </c>
      <c r="P8" s="92">
        <f>'921815'!P64</f>
        <v>26</v>
      </c>
      <c r="Q8" s="168">
        <f>'921815'!Q64</f>
        <v>1</v>
      </c>
    </row>
    <row r="10" spans="1:8" ht="11.25">
      <c r="A10" s="88" t="s">
        <v>271</v>
      </c>
      <c r="B10" s="92">
        <f>'921815'!B19</f>
        <v>8338</v>
      </c>
      <c r="C10" s="92">
        <f>'921815'!C19</f>
        <v>8337</v>
      </c>
      <c r="D10" s="92">
        <f>'921815'!D19</f>
        <v>7982</v>
      </c>
      <c r="E10" s="92">
        <f>'921815'!E19</f>
        <v>7982</v>
      </c>
      <c r="F10" s="92">
        <f>'921815'!F19</f>
        <v>6612</v>
      </c>
      <c r="G10" s="92">
        <f>'921815'!G19</f>
        <v>4649</v>
      </c>
      <c r="H10" s="168">
        <f>'921815'!H19</f>
        <v>0.7031155474894132</v>
      </c>
    </row>
    <row r="12" spans="1:17" ht="11.25">
      <c r="A12" s="89" t="s">
        <v>219</v>
      </c>
      <c r="B12" s="90">
        <f aca="true" t="shared" si="0" ref="B12:G12">SUM(B2:B11)</f>
        <v>16824</v>
      </c>
      <c r="C12" s="90">
        <f t="shared" si="0"/>
        <v>16824</v>
      </c>
      <c r="D12" s="90">
        <f t="shared" si="0"/>
        <v>16824</v>
      </c>
      <c r="E12" s="90">
        <f t="shared" si="0"/>
        <v>16824</v>
      </c>
      <c r="F12" s="90">
        <f t="shared" si="0"/>
        <v>16824</v>
      </c>
      <c r="G12" s="90">
        <f t="shared" si="0"/>
        <v>14861</v>
      </c>
      <c r="H12" s="173"/>
      <c r="I12" s="95" t="s">
        <v>61</v>
      </c>
      <c r="J12" s="89"/>
      <c r="K12" s="90">
        <f aca="true" t="shared" si="1" ref="K12:P12">SUM(K2:K11)</f>
        <v>16824</v>
      </c>
      <c r="L12" s="90">
        <f t="shared" si="1"/>
        <v>16824</v>
      </c>
      <c r="M12" s="90">
        <f t="shared" si="1"/>
        <v>16824</v>
      </c>
      <c r="N12" s="90">
        <f t="shared" si="1"/>
        <v>16824</v>
      </c>
      <c r="O12" s="90">
        <f t="shared" si="1"/>
        <v>16824</v>
      </c>
      <c r="P12" s="90">
        <f t="shared" si="1"/>
        <v>14861</v>
      </c>
      <c r="Q12" s="173"/>
    </row>
  </sheetData>
  <mergeCells count="1">
    <mergeCell ref="I1:J1"/>
  </mergeCells>
  <printOptions/>
  <pageMargins left="0.56" right="0.32" top="1" bottom="1" header="0.5" footer="0.5"/>
  <pageSetup horizontalDpi="300" verticalDpi="300" orientation="landscape" paperSize="9" scale="85" r:id="rId1"/>
  <headerFooter alignWithMargins="0">
    <oddHeader>&amp;C&amp;"Arial,Félkövér"&amp;12Művelődési ház - kiemelt előirányzati összesítő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F8" sqref="F8"/>
    </sheetView>
  </sheetViews>
  <sheetFormatPr defaultColWidth="9.140625" defaultRowHeight="12.75"/>
  <cols>
    <col min="1" max="1" width="17.421875" style="88" customWidth="1"/>
    <col min="2" max="2" width="7.7109375" style="88" bestFit="1" customWidth="1"/>
    <col min="3" max="3" width="6.28125" style="88" bestFit="1" customWidth="1"/>
    <col min="4" max="7" width="8.00390625" style="88" customWidth="1"/>
    <col min="8" max="8" width="8.00390625" style="168" customWidth="1"/>
    <col min="9" max="9" width="9.140625" style="88" customWidth="1"/>
    <col min="10" max="10" width="9.28125" style="88" customWidth="1"/>
    <col min="11" max="11" width="7.7109375" style="88" bestFit="1" customWidth="1"/>
    <col min="12" max="12" width="6.28125" style="88" bestFit="1" customWidth="1"/>
    <col min="13" max="16" width="8.00390625" style="88" customWidth="1"/>
    <col min="17" max="17" width="11.57421875" style="16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181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181" t="s">
        <v>645</v>
      </c>
    </row>
    <row r="2" spans="1:17" ht="11.25">
      <c r="A2" s="88" t="s">
        <v>215</v>
      </c>
      <c r="B2" s="92">
        <f>'923127'!B5</f>
        <v>0</v>
      </c>
      <c r="C2" s="92">
        <f>'923127'!C5</f>
        <v>73</v>
      </c>
      <c r="D2" s="92">
        <f>'923127'!D5</f>
        <v>73</v>
      </c>
      <c r="E2" s="92">
        <f>'923127'!E5</f>
        <v>73</v>
      </c>
      <c r="F2" s="92">
        <f>'923127'!F5</f>
        <v>73</v>
      </c>
      <c r="G2" s="92">
        <f>'923127'!G5</f>
        <v>73</v>
      </c>
      <c r="H2" s="168">
        <f>'923127'!H5</f>
        <v>1</v>
      </c>
      <c r="I2" s="91" t="s">
        <v>507</v>
      </c>
      <c r="K2" s="92">
        <f>'923127'!K11</f>
        <v>1376</v>
      </c>
      <c r="L2" s="92">
        <f>'923127'!L11</f>
        <v>1376</v>
      </c>
      <c r="M2" s="92">
        <f>'923127'!M11</f>
        <v>1376</v>
      </c>
      <c r="N2" s="92">
        <f>'923127'!N11</f>
        <v>1376</v>
      </c>
      <c r="O2" s="92">
        <f>'923127'!O11</f>
        <v>1376</v>
      </c>
      <c r="P2" s="92">
        <f>'923127'!P11</f>
        <v>1366</v>
      </c>
      <c r="Q2" s="168">
        <f>'923127'!Q11</f>
        <v>0.9927325581395349</v>
      </c>
    </row>
    <row r="3" ht="11.25">
      <c r="I3" s="91"/>
    </row>
    <row r="4" spans="1:17" ht="11.25">
      <c r="A4" s="88" t="s">
        <v>130</v>
      </c>
      <c r="B4" s="92">
        <f>'923127'!B8</f>
        <v>50</v>
      </c>
      <c r="C4" s="92">
        <f>'923127'!C8</f>
        <v>50</v>
      </c>
      <c r="D4" s="92">
        <f>'923127'!D8</f>
        <v>50</v>
      </c>
      <c r="E4" s="92">
        <f>'923127'!E8</f>
        <v>50</v>
      </c>
      <c r="F4" s="92">
        <f>'923127'!F8</f>
        <v>50</v>
      </c>
      <c r="G4" s="92">
        <f>'923127'!G8</f>
        <v>5</v>
      </c>
      <c r="H4" s="168">
        <f>'923127'!H8</f>
        <v>0.1</v>
      </c>
      <c r="I4" s="91" t="s">
        <v>28</v>
      </c>
      <c r="K4" s="92">
        <f>'923127'!K16</f>
        <v>427</v>
      </c>
      <c r="L4" s="92">
        <f>'923127'!L16</f>
        <v>427</v>
      </c>
      <c r="M4" s="92">
        <f>'923127'!M16</f>
        <v>427</v>
      </c>
      <c r="N4" s="92">
        <f>'923127'!N16</f>
        <v>427</v>
      </c>
      <c r="O4" s="92">
        <f>'923127'!O16</f>
        <v>427</v>
      </c>
      <c r="P4" s="92">
        <f>'923127'!P16</f>
        <v>421</v>
      </c>
      <c r="Q4" s="168">
        <f>'923127'!Q16</f>
        <v>0.9859484777517564</v>
      </c>
    </row>
    <row r="5" ht="11.25">
      <c r="I5" s="91"/>
    </row>
    <row r="6" spans="1:17" ht="11.25">
      <c r="A6" s="88" t="s">
        <v>271</v>
      </c>
      <c r="B6" s="92">
        <f>'923127'!B10</f>
        <v>2603</v>
      </c>
      <c r="C6" s="92">
        <f>'923127'!C10</f>
        <v>2530</v>
      </c>
      <c r="D6" s="92">
        <f>'923127'!D10</f>
        <v>2555</v>
      </c>
      <c r="E6" s="92">
        <f>'923127'!E10</f>
        <v>2555</v>
      </c>
      <c r="F6" s="92">
        <f>'923127'!F10</f>
        <v>2555</v>
      </c>
      <c r="G6" s="92">
        <f>'923127'!G10</f>
        <v>2561</v>
      </c>
      <c r="H6" s="168">
        <f>'923127'!H10</f>
        <v>1.002348336594912</v>
      </c>
      <c r="I6" s="91" t="s">
        <v>60</v>
      </c>
      <c r="K6" s="92">
        <f>'923127'!K38</f>
        <v>850</v>
      </c>
      <c r="L6" s="92">
        <f>'923127'!L38</f>
        <v>850</v>
      </c>
      <c r="M6" s="92">
        <f>'923127'!M38</f>
        <v>875</v>
      </c>
      <c r="N6" s="92">
        <f>'923127'!N38</f>
        <v>875</v>
      </c>
      <c r="O6" s="92">
        <f>'923127'!O38</f>
        <v>875</v>
      </c>
      <c r="P6" s="92">
        <f>'923127'!P38</f>
        <v>852</v>
      </c>
      <c r="Q6" s="168">
        <f>'923127'!Q38</f>
        <v>0.9737142857142858</v>
      </c>
    </row>
    <row r="7" ht="11.25">
      <c r="I7" s="91"/>
    </row>
    <row r="8" spans="1:17" ht="11.25">
      <c r="A8" s="89" t="s">
        <v>219</v>
      </c>
      <c r="B8" s="90">
        <f aca="true" t="shared" si="0" ref="B8:G8">B2+B4+B6</f>
        <v>2653</v>
      </c>
      <c r="C8" s="90">
        <f t="shared" si="0"/>
        <v>2653</v>
      </c>
      <c r="D8" s="90">
        <f t="shared" si="0"/>
        <v>2678</v>
      </c>
      <c r="E8" s="90">
        <f t="shared" si="0"/>
        <v>2678</v>
      </c>
      <c r="F8" s="90">
        <f t="shared" si="0"/>
        <v>2678</v>
      </c>
      <c r="G8" s="90">
        <f t="shared" si="0"/>
        <v>2639</v>
      </c>
      <c r="H8" s="173"/>
      <c r="I8" s="95" t="s">
        <v>61</v>
      </c>
      <c r="J8" s="89"/>
      <c r="K8" s="90">
        <f aca="true" t="shared" si="1" ref="K8:P8">K2+K4+K6</f>
        <v>2653</v>
      </c>
      <c r="L8" s="90">
        <f t="shared" si="1"/>
        <v>2653</v>
      </c>
      <c r="M8" s="90">
        <f t="shared" si="1"/>
        <v>2678</v>
      </c>
      <c r="N8" s="90">
        <f t="shared" si="1"/>
        <v>2678</v>
      </c>
      <c r="O8" s="90">
        <f t="shared" si="1"/>
        <v>2678</v>
      </c>
      <c r="P8" s="90">
        <f t="shared" si="1"/>
        <v>2639</v>
      </c>
      <c r="Q8" s="173"/>
    </row>
  </sheetData>
  <mergeCells count="1">
    <mergeCell ref="I1:J1"/>
  </mergeCells>
  <printOptions/>
  <pageMargins left="0.52" right="0.28" top="1" bottom="1" header="0.5" footer="0.5"/>
  <pageSetup horizontalDpi="300" verticalDpi="300" orientation="landscape" paperSize="9" scale="86" r:id="rId1"/>
  <headerFooter alignWithMargins="0">
    <oddHeader>&amp;C&amp;"Arial,Félkövér"&amp;12Könyvtár - kiemelt előirányzati összesítő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F10" sqref="F10"/>
    </sheetView>
  </sheetViews>
  <sheetFormatPr defaultColWidth="9.140625" defaultRowHeight="12.75"/>
  <cols>
    <col min="1" max="1" width="17.57421875" style="88" customWidth="1"/>
    <col min="2" max="2" width="7.7109375" style="92" bestFit="1" customWidth="1"/>
    <col min="3" max="3" width="6.28125" style="92" bestFit="1" customWidth="1"/>
    <col min="4" max="6" width="8.00390625" style="92" customWidth="1"/>
    <col min="7" max="7" width="8.00390625" style="88" customWidth="1"/>
    <col min="8" max="8" width="8.00390625" style="168" customWidth="1"/>
    <col min="9" max="9" width="9.140625" style="91" customWidth="1"/>
    <col min="10" max="10" width="9.140625" style="88" customWidth="1"/>
    <col min="11" max="11" width="7.7109375" style="92" bestFit="1" customWidth="1"/>
    <col min="12" max="12" width="6.28125" style="88" bestFit="1" customWidth="1"/>
    <col min="13" max="16" width="8.00390625" style="88" customWidth="1"/>
    <col min="17" max="17" width="9.140625" style="168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181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181" t="s">
        <v>645</v>
      </c>
    </row>
    <row r="2" spans="1:17" ht="11.25">
      <c r="A2" s="88" t="s">
        <v>215</v>
      </c>
      <c r="B2" s="92">
        <f>'853288'!B9</f>
        <v>47</v>
      </c>
      <c r="C2" s="92">
        <f>'853288'!C9</f>
        <v>8195</v>
      </c>
      <c r="D2" s="92">
        <f>'853288'!D9</f>
        <v>8483</v>
      </c>
      <c r="E2" s="92">
        <f>'853288'!E9</f>
        <v>7081</v>
      </c>
      <c r="F2" s="92">
        <f>'853288'!F9</f>
        <v>8483</v>
      </c>
      <c r="G2" s="92">
        <f>'853288'!G9</f>
        <v>8483</v>
      </c>
      <c r="H2" s="168">
        <f>'853288'!H9</f>
        <v>1</v>
      </c>
      <c r="I2" s="91" t="s">
        <v>507</v>
      </c>
      <c r="K2" s="92">
        <f>'853288'!K16</f>
        <v>12556</v>
      </c>
      <c r="L2" s="92">
        <f>'853288'!L16</f>
        <v>12556</v>
      </c>
      <c r="M2" s="92">
        <f>'853288'!M16</f>
        <v>12556</v>
      </c>
      <c r="N2" s="92">
        <f>'853288'!N16</f>
        <v>12556</v>
      </c>
      <c r="O2" s="92">
        <f>'853288'!O16</f>
        <v>12611</v>
      </c>
      <c r="P2" s="92">
        <f>'853288'!P16</f>
        <v>12611</v>
      </c>
      <c r="Q2" s="168">
        <f>'853288'!Q16</f>
        <v>1</v>
      </c>
    </row>
    <row r="4" spans="1:17" ht="11.25">
      <c r="A4" s="88" t="s">
        <v>95</v>
      </c>
      <c r="B4" s="92">
        <f>'853288'!B14</f>
        <v>12027</v>
      </c>
      <c r="C4" s="92">
        <f>'853288'!C14</f>
        <v>12027</v>
      </c>
      <c r="D4" s="92">
        <f>'853288'!D14</f>
        <v>8901</v>
      </c>
      <c r="E4" s="92">
        <f>'853288'!E14</f>
        <v>7127</v>
      </c>
      <c r="F4" s="92">
        <f>'853288'!F14</f>
        <v>7364</v>
      </c>
      <c r="G4" s="92">
        <f>'853288'!G14</f>
        <v>7364</v>
      </c>
      <c r="H4" s="168">
        <f>'853288'!H14</f>
        <v>1</v>
      </c>
      <c r="I4" s="91" t="s">
        <v>28</v>
      </c>
      <c r="K4" s="92">
        <f>'853288'!K23</f>
        <v>3432</v>
      </c>
      <c r="L4" s="92">
        <f>'853288'!L23</f>
        <v>3432</v>
      </c>
      <c r="M4" s="92">
        <f>'853288'!M23</f>
        <v>3432</v>
      </c>
      <c r="N4" s="92">
        <f>'853288'!N23</f>
        <v>3432</v>
      </c>
      <c r="O4" s="92">
        <f>'853288'!O23</f>
        <v>3958</v>
      </c>
      <c r="P4" s="92">
        <f>'853288'!P23</f>
        <v>3958</v>
      </c>
      <c r="Q4" s="168">
        <f>'853288'!Q23</f>
        <v>1</v>
      </c>
    </row>
    <row r="6" spans="1:17" ht="11.25">
      <c r="A6" s="88" t="s">
        <v>271</v>
      </c>
      <c r="B6" s="92">
        <f>'853288'!B16</f>
        <v>11394</v>
      </c>
      <c r="C6" s="92">
        <f>'853288'!C16</f>
        <v>3246</v>
      </c>
      <c r="D6" s="92">
        <f>'853288'!D16</f>
        <v>6372</v>
      </c>
      <c r="E6" s="92">
        <f>'853288'!E16</f>
        <v>9548</v>
      </c>
      <c r="F6" s="92">
        <f>'853288'!F16</f>
        <v>7909</v>
      </c>
      <c r="G6" s="92">
        <f>'853288'!G16</f>
        <v>7026</v>
      </c>
      <c r="H6" s="168">
        <f>'853288'!H16</f>
        <v>0.8883550385636616</v>
      </c>
      <c r="I6" s="91" t="s">
        <v>60</v>
      </c>
      <c r="K6" s="92">
        <f>'853288'!K50</f>
        <v>7480</v>
      </c>
      <c r="L6" s="92">
        <f>'853288'!L50</f>
        <v>7480</v>
      </c>
      <c r="M6" s="92">
        <f>'853288'!M50</f>
        <v>7768</v>
      </c>
      <c r="N6" s="92">
        <f>'853288'!N50</f>
        <v>7768</v>
      </c>
      <c r="O6" s="92">
        <f>'853288'!O50</f>
        <v>7187</v>
      </c>
      <c r="P6" s="92">
        <f>'853288'!P50</f>
        <v>6304</v>
      </c>
      <c r="Q6" s="168">
        <f>'853288'!Q50</f>
        <v>0.877139279254209</v>
      </c>
    </row>
    <row r="10" spans="1:17" ht="11.25">
      <c r="A10" s="89" t="s">
        <v>219</v>
      </c>
      <c r="B10" s="90">
        <f aca="true" t="shared" si="0" ref="B10:G10">SUM(B2:B9)</f>
        <v>23468</v>
      </c>
      <c r="C10" s="90">
        <f t="shared" si="0"/>
        <v>23468</v>
      </c>
      <c r="D10" s="90">
        <f t="shared" si="0"/>
        <v>23756</v>
      </c>
      <c r="E10" s="90">
        <f t="shared" si="0"/>
        <v>23756</v>
      </c>
      <c r="F10" s="90">
        <f t="shared" si="0"/>
        <v>23756</v>
      </c>
      <c r="G10" s="90">
        <f t="shared" si="0"/>
        <v>22873</v>
      </c>
      <c r="H10" s="173"/>
      <c r="I10" s="95" t="s">
        <v>61</v>
      </c>
      <c r="J10" s="89"/>
      <c r="K10" s="90">
        <f aca="true" t="shared" si="1" ref="K10:P10">SUM(K2:K9)</f>
        <v>23468</v>
      </c>
      <c r="L10" s="90">
        <f t="shared" si="1"/>
        <v>23468</v>
      </c>
      <c r="M10" s="90">
        <f t="shared" si="1"/>
        <v>23756</v>
      </c>
      <c r="N10" s="90">
        <f t="shared" si="1"/>
        <v>23756</v>
      </c>
      <c r="O10" s="90">
        <f t="shared" si="1"/>
        <v>23756</v>
      </c>
      <c r="P10" s="90">
        <f t="shared" si="1"/>
        <v>22873</v>
      </c>
      <c r="Q10" s="173"/>
    </row>
  </sheetData>
  <mergeCells count="1">
    <mergeCell ref="I1:J1"/>
  </mergeCells>
  <printOptions/>
  <pageMargins left="0.49" right="0.3" top="1" bottom="1" header="0.5" footer="0.5"/>
  <pageSetup horizontalDpi="300" verticalDpi="300" orientation="landscape" paperSize="9" scale="87" r:id="rId1"/>
  <headerFooter alignWithMargins="0">
    <oddHeader>&amp;C&amp;"Arial,Félkövér"&amp;12Gyermekjóléti szolgálat - kiemelt előirányzati összesítő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B6" sqref="B6"/>
    </sheetView>
  </sheetViews>
  <sheetFormatPr defaultColWidth="9.140625" defaultRowHeight="12.75"/>
  <cols>
    <col min="1" max="1" width="18.00390625" style="88" customWidth="1"/>
    <col min="2" max="2" width="7.7109375" style="92" bestFit="1" customWidth="1"/>
    <col min="3" max="3" width="6.57421875" style="92" bestFit="1" customWidth="1"/>
    <col min="4" max="6" width="8.00390625" style="92" customWidth="1"/>
    <col min="7" max="7" width="8.00390625" style="88" customWidth="1"/>
    <col min="8" max="8" width="8.00390625" style="168" customWidth="1"/>
    <col min="9" max="9" width="9.140625" style="91" customWidth="1"/>
    <col min="10" max="10" width="8.8515625" style="88" customWidth="1"/>
    <col min="11" max="11" width="7.7109375" style="92" bestFit="1" customWidth="1"/>
    <col min="12" max="12" width="6.57421875" style="88" bestFit="1" customWidth="1"/>
    <col min="13" max="16" width="8.00390625" style="88" customWidth="1"/>
    <col min="17" max="17" width="11.57421875" style="16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181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181" t="s">
        <v>645</v>
      </c>
    </row>
    <row r="2" spans="1:17" ht="11.25">
      <c r="A2" s="88" t="s">
        <v>215</v>
      </c>
      <c r="B2" s="92">
        <f>'552312'!B7+'552323'!B7+'751153'!B16+'751845'!B5+'853233'!B5+'853311'!B6+'853322'!B5+'853344'!B7+'853355'!B5+'853255'!B5</f>
        <v>60990</v>
      </c>
      <c r="C2" s="92">
        <f>'552312'!C7+'552323'!C7+'751153'!C16+'751845'!C5+'853233'!C5+'853311'!C6+'853322'!C5+'853344'!C7+'853355'!C5+'853255'!C5</f>
        <v>119157</v>
      </c>
      <c r="D2" s="92">
        <f>'552312'!D7+'552323'!D7+'751153'!D16+'751845'!D5+'853233'!D5+'853311'!D6+'853322'!D5+'853344'!D7+'853355'!D5+'853255'!D5</f>
        <v>120294</v>
      </c>
      <c r="E2" s="92">
        <f>'552312'!E7+'552323'!E7+'751153'!E16+'751845'!E5+'853233'!E5+'853311'!E6+'853322'!E5+'853344'!E7+'853355'!E5+'853255'!E5</f>
        <v>122111</v>
      </c>
      <c r="F2" s="92">
        <f>'552312'!F7+'552323'!F7+'751153'!F16+'751845'!F5+'853233'!F5+'853311'!F6+'853322'!F5+'853344'!F7+'853355'!F5+'853255'!F5</f>
        <v>121580</v>
      </c>
      <c r="G2" s="92">
        <f>'552312'!G7+'552323'!G7+'751153'!G16+'751845'!G5+'853233'!G5+'853311'!G6+'853322'!G5+'853344'!G7+'853355'!G5+'853255'!G5</f>
        <v>121580</v>
      </c>
      <c r="H2" s="168">
        <f>'552312'!H7+'552323'!H7+'751153'!H16+'751845'!H5+'853233'!H5+'853311'!H6+'853322'!H5+'853344'!H7+'853355'!H5+'853255'!H5</f>
        <v>10</v>
      </c>
      <c r="I2" s="91" t="s">
        <v>507</v>
      </c>
      <c r="K2" s="92">
        <f>'552323'!K18+'751153'!K34+'751175'!K3+'751186'!K3+'751845'!K18+'851286'!K12+'851297'!K10+'851912'!K5+'853233'!K16+'853311'!K5</f>
        <v>142269</v>
      </c>
      <c r="L2" s="92">
        <f>'552323'!L18+'751153'!L34+'751175'!L3+'751186'!L3+'751845'!L18+'851286'!L12+'851297'!L10+'851912'!L5+'853233'!L16+'853311'!L5</f>
        <v>150481</v>
      </c>
      <c r="M2" s="92">
        <f>'552323'!M18+'751153'!M34+'751175'!M3+'751186'!M3+'751845'!M18+'851286'!M12+'851297'!M10+'851912'!M5+'853233'!M16+'853311'!M5</f>
        <v>150481</v>
      </c>
      <c r="N2" s="92">
        <f>'552323'!N18+'751153'!N34+'751175'!N3+'751186'!N3+'751845'!N18+'851286'!N12+'851297'!N10+'851912'!N5+'853233'!N16+'853311'!N5</f>
        <v>148661</v>
      </c>
      <c r="O2" s="92">
        <f>'552323'!O18+'751153'!O34+'751175'!O3+'751186'!O3+'751845'!O18+'851286'!O12+'851297'!O10+'851912'!O5+'853233'!O16+'853311'!O5</f>
        <v>147949</v>
      </c>
      <c r="P2" s="92">
        <f>'552323'!P18+'751153'!P34+'751175'!P3+'751186'!P3+'751845'!P18+'851286'!P12+'851297'!P10+'851912'!P5+'853233'!P16+'853311'!P5</f>
        <v>140969</v>
      </c>
      <c r="Q2" s="168">
        <f>'552323'!Q18+'751153'!Q34+'751175'!Q3+'751186'!Q3+'751845'!Q18+'851286'!Q12+'851297'!Q10+'851912'!Q5+'853233'!Q16+'853311'!Q5</f>
        <v>7.504514537748151</v>
      </c>
    </row>
    <row r="4" spans="1:17" ht="11.25">
      <c r="A4" s="88" t="s">
        <v>130</v>
      </c>
      <c r="B4" s="92">
        <f>'552312'!B11+'552323'!B14+'552411'!B5+'751153'!B32+'751856'!B3+'851286'!B3+'853255'!B8+'853344'!B10+'901215'!B5</f>
        <v>65491</v>
      </c>
      <c r="C4" s="92">
        <f>'552312'!C11+'552323'!C14+'552411'!C5+'751153'!C32+'751856'!C3+'851286'!C3+'853255'!C8+'853344'!C10+'901215'!C5</f>
        <v>65491</v>
      </c>
      <c r="D4" s="92">
        <f>'552312'!D11+'552323'!D14+'552411'!D5+'751153'!D32+'751856'!D3+'851286'!D3+'853255'!D8+'853344'!D10+'901215'!D5</f>
        <v>82370</v>
      </c>
      <c r="E4" s="92">
        <f>'552312'!E11+'552323'!E14+'552411'!E5+'751153'!E32+'751856'!E3+'851286'!E3+'853255'!E8+'853344'!E10+'901215'!E5</f>
        <v>82270</v>
      </c>
      <c r="F4" s="92">
        <f>'552312'!F11+'552323'!F14+'552411'!F5+'751153'!F32+'751856'!F3+'851286'!F3+'853255'!F8+'853344'!F10+'901215'!F5</f>
        <v>91190</v>
      </c>
      <c r="G4" s="92">
        <f>'552312'!G11+'552323'!G14+'552411'!G5+'751153'!G32+'751856'!G3+'851286'!G3+'853255'!G8+'853344'!G10+'901215'!G5</f>
        <v>87722</v>
      </c>
      <c r="H4" s="168">
        <f>'552312'!H11+'552323'!H14+'552411'!H5+'751153'!H32+'751856'!H3+'851286'!H3+'853255'!H8+'853344'!H10+'901215'!H5</f>
        <v>8.771724603842845</v>
      </c>
      <c r="I4" s="91" t="s">
        <v>28</v>
      </c>
      <c r="K4" s="92">
        <f>'552323'!K24+'751153'!K41+'751175'!K6+'751186'!K6+'751845'!K25+'851286'!K18+'851297'!K16+'851912'!K9+'853233'!K22+'853311'!K17</f>
        <v>43356</v>
      </c>
      <c r="L4" s="92">
        <f>'552323'!L24+'751153'!L41+'751175'!L6+'751186'!L6+'751845'!L25+'851286'!L18+'851297'!L16+'851912'!L9+'853233'!L22+'853311'!L17</f>
        <v>45897</v>
      </c>
      <c r="M4" s="92">
        <f>'552323'!M24+'751153'!M41+'751175'!M6+'751186'!M6+'751845'!M25+'851286'!M18+'851297'!M16+'851912'!M9+'853233'!M22+'853311'!M17</f>
        <v>45897</v>
      </c>
      <c r="N4" s="92">
        <f>'552323'!N24+'751153'!N41+'751175'!N6+'751186'!N6+'751845'!N25+'851286'!N18+'851297'!N16+'851912'!N9+'853233'!N22+'853311'!N17</f>
        <v>45621</v>
      </c>
      <c r="O4" s="92">
        <f>'552323'!O24+'751153'!O41+'751175'!O6+'751186'!O6+'751845'!O25+'851286'!O18+'851297'!O16+'851912'!O9+'853233'!O22+'853311'!O17</f>
        <v>46357</v>
      </c>
      <c r="P4" s="92">
        <f>'552323'!P24+'751153'!P41+'751175'!P6+'751186'!P6+'751845'!P25+'851286'!P18+'851297'!P16+'851912'!P9+'853233'!P22+'853311'!P17</f>
        <v>45250</v>
      </c>
      <c r="Q4" s="168">
        <f>'552323'!Q24+'751153'!Q41+'751175'!Q6+'751186'!Q6+'751845'!Q25+'851286'!Q18+'851297'!Q16+'851912'!Q9+'853233'!Q22+'853311'!Q17</f>
        <v>8.63492057534571</v>
      </c>
    </row>
    <row r="6" spans="1:17" ht="11.25">
      <c r="A6" s="88" t="s">
        <v>95</v>
      </c>
      <c r="B6" s="92">
        <f>'751153'!B37+'751175'!B3+'751186'!B3+'751845'!B8+'751856'!B6+'851219'!B3+'851286'!B6+'851297'!B3+'851912'!B3+'851967'!B3+'853344'!B14</f>
        <v>29135</v>
      </c>
      <c r="C6" s="92">
        <f>'751153'!C37+'751175'!C3+'751186'!C3+'751845'!C8+'751856'!C6+'851219'!C3+'851286'!C6+'851297'!C3+'851912'!C3+'851967'!C3+'853344'!C14</f>
        <v>31240</v>
      </c>
      <c r="D6" s="92">
        <f>'751153'!D37+'751175'!D3+'751186'!D3+'751845'!D8+'751856'!D6+'851219'!D3+'851286'!D6+'851297'!D3+'851912'!D3+'851967'!D3+'853344'!D14</f>
        <v>39531</v>
      </c>
      <c r="E6" s="92">
        <f>'751153'!E37+'751175'!E3+'751186'!E3+'751845'!E8+'751856'!E6+'851219'!E3+'851286'!E6+'851297'!E3+'851912'!E3+'851967'!E3+'853344'!E14</f>
        <v>40396</v>
      </c>
      <c r="F6" s="92">
        <f>'751153'!F37+'751175'!F3+'751186'!F3+'751845'!F8+'751856'!F6+'851219'!F3+'851286'!F6+'851297'!F3+'851912'!F3+'851967'!F3+'853344'!F14</f>
        <v>40423</v>
      </c>
      <c r="G6" s="92">
        <f>'751153'!G37+'751175'!G3+'751186'!G3+'751845'!G8+'751856'!G6+'851219'!G3+'851286'!G6+'851297'!G3+'851912'!G3+'851967'!G3+'853344'!G14</f>
        <v>40063</v>
      </c>
      <c r="H6" s="168">
        <f>'751153'!H37+'751175'!H3+'751186'!H3+'751845'!H8+'751856'!H6+'851219'!H3+'851286'!H6+'851297'!H3+'851912'!H3+'851967'!H3+'853344'!H14</f>
        <v>10.693105491000228</v>
      </c>
      <c r="I6" s="91" t="s">
        <v>60</v>
      </c>
      <c r="K6" s="92">
        <f>'452025'!K13+'552312'!K8+'552323'!K56+'552411'!K8+'751153'!K79+'751175'!K20+'751186'!K21+'751845'!K41+'751856'!K8+'751867'!K9+'751878'!K16+'851219'!K14+'851286'!K44+'851297'!K42+'851967'!K19+'853255'!K8+'901215'!K13</f>
        <v>167108</v>
      </c>
      <c r="L6" s="92">
        <f>'452025'!L13+'552312'!L8+'552323'!L56+'552411'!L8+'751153'!L79+'751175'!L20+'751186'!L21+'751845'!L41+'751856'!L8+'751867'!L9+'751878'!L16+'851219'!L14+'851286'!L44+'851297'!L42+'851967'!L19+'853255'!L8+'901215'!L13</f>
        <v>167562</v>
      </c>
      <c r="M6" s="92">
        <f>'452025'!M13+'552312'!M8+'552323'!M56+'552411'!M8+'751153'!M79+'751175'!M20+'751186'!M21+'751845'!M41+'751856'!M8+'751867'!M9+'751878'!M16+'851219'!M14+'851286'!M44+'851297'!M42+'851967'!M19+'853255'!M8+'901215'!M13</f>
        <v>203229</v>
      </c>
      <c r="N6" s="92">
        <f>'452025'!N13+'552312'!N8+'552323'!N56+'552411'!N8+'751153'!N79+'751175'!N20+'751186'!N21+'751845'!N41+'751856'!N8+'751867'!N9+'751878'!N16+'851219'!N14+'851286'!N44+'851297'!N42+'851967'!N19+'853255'!N8+'901215'!N13</f>
        <v>194664</v>
      </c>
      <c r="O6" s="92">
        <f>'452025'!O13+'552312'!O8+'552323'!O56+'552411'!O8+'751153'!O79+'751175'!O20+'751186'!O21+'751845'!O41+'751856'!O8+'751867'!O9+'751878'!O16+'851219'!O14+'851286'!O44+'851297'!O42+'851967'!O19+'853255'!O8+'901215'!O13+'851912'!O12</f>
        <v>191284</v>
      </c>
      <c r="P6" s="92">
        <f>'452025'!P13+'552312'!P8+'552323'!P56+'552411'!P8+'751153'!P79+'751175'!P20+'751186'!P21+'751845'!P41+'751856'!P8+'751867'!P9+'751878'!P16+'851219'!P14+'851286'!P44+'851297'!P42+'851967'!P19+'853255'!P8+'901215'!P13+'851912'!P12</f>
        <v>168521</v>
      </c>
      <c r="Q6" s="168">
        <f>'452025'!Q13+'552312'!Q8+'552323'!Q56+'552411'!Q8+'751153'!Q79+'751175'!Q20+'751186'!Q21+'751845'!Q41+'751856'!Q8+'751867'!Q9+'751878'!Q16+'851219'!Q14+'851286'!Q44+'851297'!Q42+'851967'!Q19+'853255'!Q8+'901215'!Q13</f>
        <v>14.28528259654107</v>
      </c>
    </row>
    <row r="8" spans="1:17" ht="11.25">
      <c r="A8" s="88" t="s">
        <v>256</v>
      </c>
      <c r="B8" s="92">
        <f>'751153'!B40+'751856'!B8+'851219'!B5+'901215'!B9</f>
        <v>0</v>
      </c>
      <c r="C8" s="92">
        <f>'751153'!C40+'751856'!C8+'851219'!C5+'901215'!C9</f>
        <v>0</v>
      </c>
      <c r="D8" s="92">
        <f>'751153'!D40+'751856'!D8+'851219'!D5+'901215'!D9</f>
        <v>211841</v>
      </c>
      <c r="E8" s="92">
        <f>'751153'!E40+'751856'!E8+'851219'!E5+'901215'!E9</f>
        <v>211841</v>
      </c>
      <c r="F8" s="92">
        <f>'751153'!F40+'751856'!F8+'851219'!F5+'901215'!F9</f>
        <v>172583</v>
      </c>
      <c r="G8" s="92">
        <f>'751153'!G40+'751856'!G8+'851219'!G5+'901215'!G9</f>
        <v>172583</v>
      </c>
      <c r="H8" s="168">
        <f>'751153'!H40+'751856'!H8+'851219'!H5+'901215'!H9</f>
        <v>2</v>
      </c>
      <c r="I8" s="91" t="s">
        <v>272</v>
      </c>
      <c r="K8" s="92">
        <f>'853255'!K3+'853311'!K13+'853322'!K3+'853344'!K14+'853355'!K4</f>
        <v>26842</v>
      </c>
      <c r="L8" s="92">
        <f>'853255'!L3+'853311'!L13+'853322'!L3+'853344'!L14+'853355'!L4</f>
        <v>34045</v>
      </c>
      <c r="M8" s="92">
        <f>'853255'!M3+'853311'!M13+'853322'!M3+'853344'!M14+'853355'!M4</f>
        <v>35489</v>
      </c>
      <c r="N8" s="92">
        <f>'853255'!N3+'853311'!N13+'853322'!N3+'853344'!N14+'853355'!N4</f>
        <v>34559</v>
      </c>
      <c r="O8" s="92">
        <f>'853255'!O3+'853311'!O13+'853322'!O3+'853344'!O14+'853355'!O4</f>
        <v>38161</v>
      </c>
      <c r="P8" s="92">
        <f>'853255'!P3+'853311'!P13+'853322'!P3+'853344'!P14+'853355'!P4</f>
        <v>38161</v>
      </c>
      <c r="Q8" s="168">
        <f>'853255'!Q3+'853311'!Q13+'853322'!Q3+'853344'!Q14+'853355'!Q4</f>
        <v>5</v>
      </c>
    </row>
    <row r="10" spans="1:17" ht="11.25">
      <c r="A10" s="88" t="s">
        <v>271</v>
      </c>
      <c r="B10" s="92">
        <f>'452025'!B2+'552312'!B13+'552323'!B16+'552411'!B7+'751153'!B42+'751175'!B5+'751186'!B5+'751845'!B10+'751856'!B10+'751867'!B2+'751878'!B2+'851219'!B7+'851286'!B8+'851297'!B5+'851912'!B5+'851967'!B5+'853233'!B7+'853255'!B10+'853311'!B8+'853322'!B7+'853344'!B16+'853355'!B7</f>
        <v>245355</v>
      </c>
      <c r="C10" s="92">
        <f>'452025'!C2+'552312'!C13+'552323'!C16+'552411'!C7+'751153'!C42+'751175'!C5+'751186'!C5+'751845'!C10+'751856'!C10+'751867'!C2+'751878'!C2+'851219'!C7+'851286'!C8+'851297'!C5+'851912'!C5+'851967'!C5+'853233'!C7+'853255'!C10+'853311'!C8+'853322'!C7+'853344'!C16+'853355'!C7</f>
        <v>252998</v>
      </c>
      <c r="D10" s="92">
        <f>'452025'!D2+'552312'!D13+'552323'!D16+'552411'!D7+'751153'!D42+'751175'!D5+'751186'!D5+'751845'!D10+'751856'!D10+'751867'!D2+'751878'!D2+'851219'!D7+'851286'!D8+'851297'!D5+'851912'!D5+'851967'!D5+'853233'!D7+'853255'!D10+'853311'!D8+'853322'!D7+'853344'!D16+'853355'!D7</f>
        <v>252525</v>
      </c>
      <c r="E10" s="92">
        <f>'452025'!E2+'552312'!E13+'552323'!E16+'552411'!E7+'751153'!E42+'751175'!E5+'751186'!E5+'751845'!E10+'751856'!E10+'751867'!E2+'751878'!E2+'851219'!E7+'851286'!E8+'851297'!E5+'851912'!E5+'851967'!E5+'853233'!E7+'853255'!E10+'853311'!E8+'853322'!E7+'853344'!E16+'853355'!E7</f>
        <v>251549</v>
      </c>
      <c r="F10" s="92">
        <f>'452025'!F2+'552312'!F13+'552323'!F16+'552411'!F7+'751153'!F42+'751175'!F5+'751186'!F5+'751845'!F10+'751856'!F10+'751867'!F2+'751878'!F2+'851219'!F7+'851286'!F8+'851297'!F5+'851912'!F5+'851967'!F5+'853233'!F7+'853255'!F10+'853311'!F8+'853322'!F7+'853344'!F16+'853355'!F7</f>
        <v>244397</v>
      </c>
      <c r="G10" s="92">
        <f>'452025'!G2+'552312'!G13+'552323'!G16+'552411'!G7+'751153'!G42+'751175'!G5+'751186'!G5+'751845'!G10+'751856'!G10+'751867'!G2+'751878'!G2+'851219'!G7+'851286'!G8+'851297'!G5+'851912'!G5+'851967'!G5+'853233'!G7+'853255'!G10+'853311'!G8+'853322'!G7+'853344'!G16+'853355'!G7</f>
        <v>215811</v>
      </c>
      <c r="H10" s="168">
        <f>'452025'!H2+'552312'!H13+'552323'!H16+'552411'!H7+'751153'!H42+'751175'!H5+'751186'!H5+'751845'!H10+'751856'!H10+'751867'!H2+'751878'!H2+'851219'!H7+'851286'!H8+'851297'!H5+'851912'!H5+'851967'!H5+'853233'!H7+'853255'!H10+'853311'!H8+'853322'!H7+'853344'!H16+'853355'!H7</f>
        <v>19.36821043601551</v>
      </c>
      <c r="I10" s="91" t="s">
        <v>175</v>
      </c>
      <c r="K10" s="92">
        <f>'751153'!K87+'851219'!K17+'851912'!K12+'853344'!K18</f>
        <v>8280</v>
      </c>
      <c r="L10" s="92">
        <f>'751153'!L87+'851219'!L17+'851912'!L12+'853344'!L18</f>
        <v>57785</v>
      </c>
      <c r="M10" s="92">
        <f>'751153'!M87+'851219'!M17+'851912'!M12+'853344'!M18</f>
        <v>59695</v>
      </c>
      <c r="N10" s="92">
        <f>'751153'!N87+'851219'!N17+'851912'!N12+'853344'!N18</f>
        <v>65141</v>
      </c>
      <c r="O10" s="92">
        <f>'751153'!O87+'851219'!O17+'851912'!O11+'853344'!O18</f>
        <v>66305</v>
      </c>
      <c r="P10" s="92">
        <f>'751153'!P87+'851219'!P17+'853344'!P18+'851912'!P11</f>
        <v>66305</v>
      </c>
      <c r="Q10" s="168">
        <f>'751153'!Q87+'851219'!Q17+'851912'!Q12+'853344'!Q18</f>
        <v>3</v>
      </c>
    </row>
    <row r="12" spans="1:17" ht="11.25">
      <c r="A12" s="88" t="s">
        <v>576</v>
      </c>
      <c r="B12" s="92">
        <f>'751999'!B5</f>
        <v>0</v>
      </c>
      <c r="C12" s="92">
        <f>'751999'!C5</f>
        <v>0</v>
      </c>
      <c r="D12" s="92">
        <f>'751999'!D5</f>
        <v>0</v>
      </c>
      <c r="E12" s="92">
        <f>'751999'!E5</f>
        <v>0</v>
      </c>
      <c r="F12" s="92">
        <f>'751999'!F5</f>
        <v>0</v>
      </c>
      <c r="G12" s="92">
        <f>'751999'!G5</f>
        <v>0</v>
      </c>
      <c r="H12" s="168">
        <f>'751999'!H5</f>
        <v>0</v>
      </c>
      <c r="I12" s="91" t="s">
        <v>280</v>
      </c>
      <c r="K12" s="92">
        <f>'751153'!K89</f>
        <v>3120</v>
      </c>
      <c r="L12" s="92">
        <f>'751153'!L89</f>
        <v>3120</v>
      </c>
      <c r="M12" s="92">
        <f>'751153'!M89</f>
        <v>3120</v>
      </c>
      <c r="N12" s="92">
        <f>'751153'!N89</f>
        <v>3120</v>
      </c>
      <c r="O12" s="92">
        <f>'751153'!O89</f>
        <v>3120</v>
      </c>
      <c r="P12" s="92">
        <f>'751153'!P89</f>
        <v>0</v>
      </c>
      <c r="Q12" s="168">
        <f>'751153'!Q89</f>
        <v>0</v>
      </c>
    </row>
    <row r="14" spans="9:17" ht="11.25">
      <c r="I14" s="91" t="s">
        <v>303</v>
      </c>
      <c r="K14" s="92">
        <f>'751153'!K91</f>
        <v>9636</v>
      </c>
      <c r="L14" s="92">
        <f>'751153'!L91</f>
        <v>9636</v>
      </c>
      <c r="M14" s="92">
        <f>'751153'!M91</f>
        <v>9636</v>
      </c>
      <c r="N14" s="92">
        <f>'751153'!N91</f>
        <v>9636</v>
      </c>
      <c r="O14" s="92">
        <f>'751153'!O91</f>
        <v>9636</v>
      </c>
      <c r="P14" s="92">
        <f>'751153'!P91</f>
        <v>0</v>
      </c>
      <c r="Q14" s="168">
        <f>'751153'!Q91</f>
        <v>0</v>
      </c>
    </row>
    <row r="16" spans="9:17" ht="11.25">
      <c r="I16" s="91" t="s">
        <v>577</v>
      </c>
      <c r="K16" s="92">
        <f>'751999'!K5</f>
        <v>0</v>
      </c>
      <c r="L16" s="92">
        <f>'751999'!L5</f>
        <v>0</v>
      </c>
      <c r="M16" s="92">
        <f>'751999'!M5</f>
        <v>0</v>
      </c>
      <c r="N16" s="92">
        <f>'751999'!N5</f>
        <v>0</v>
      </c>
      <c r="O16" s="92">
        <f>'751999'!O5</f>
        <v>0</v>
      </c>
      <c r="P16" s="92">
        <f>'751999'!P5</f>
        <v>19429</v>
      </c>
      <c r="Q16" s="168">
        <f>'751999'!Q5</f>
        <v>0</v>
      </c>
    </row>
    <row r="18" spans="9:17" ht="11.25">
      <c r="I18" s="91" t="s">
        <v>627</v>
      </c>
      <c r="K18" s="92">
        <f>'901215'!K15</f>
        <v>0</v>
      </c>
      <c r="L18" s="92">
        <f>'901215'!L15</f>
        <v>0</v>
      </c>
      <c r="M18" s="92">
        <f>'901215'!M15</f>
        <v>198654</v>
      </c>
      <c r="N18" s="92">
        <f>'901215'!N15</f>
        <v>206619</v>
      </c>
      <c r="O18" s="92">
        <f>'901215'!O15</f>
        <v>167361</v>
      </c>
      <c r="P18" s="92">
        <f>'901215'!P15</f>
        <v>0</v>
      </c>
      <c r="Q18" s="168">
        <f>'901215'!Q15</f>
        <v>0</v>
      </c>
    </row>
    <row r="20" spans="1:17" ht="11.25">
      <c r="A20" s="89" t="s">
        <v>219</v>
      </c>
      <c r="B20" s="90">
        <f aca="true" t="shared" si="0" ref="B20:G20">SUM(B2:B11)</f>
        <v>400971</v>
      </c>
      <c r="C20" s="90">
        <f t="shared" si="0"/>
        <v>468886</v>
      </c>
      <c r="D20" s="90">
        <f t="shared" si="0"/>
        <v>706561</v>
      </c>
      <c r="E20" s="90">
        <f t="shared" si="0"/>
        <v>708167</v>
      </c>
      <c r="F20" s="90">
        <f t="shared" si="0"/>
        <v>670173</v>
      </c>
      <c r="G20" s="90">
        <f t="shared" si="0"/>
        <v>637759</v>
      </c>
      <c r="H20" s="173"/>
      <c r="I20" s="95" t="s">
        <v>61</v>
      </c>
      <c r="J20" s="89"/>
      <c r="K20" s="90">
        <f aca="true" t="shared" si="1" ref="K20:P20">SUM(K2:K19)</f>
        <v>400611</v>
      </c>
      <c r="L20" s="90">
        <f t="shared" si="1"/>
        <v>468526</v>
      </c>
      <c r="M20" s="90">
        <f t="shared" si="1"/>
        <v>706201</v>
      </c>
      <c r="N20" s="90">
        <f t="shared" si="1"/>
        <v>708021</v>
      </c>
      <c r="O20" s="90">
        <f t="shared" si="1"/>
        <v>670173</v>
      </c>
      <c r="P20" s="90">
        <f t="shared" si="1"/>
        <v>478635</v>
      </c>
      <c r="Q20" s="173"/>
    </row>
  </sheetData>
  <mergeCells count="1">
    <mergeCell ref="I1:J1"/>
  </mergeCells>
  <printOptions/>
  <pageMargins left="0.49" right="0.3" top="1" bottom="1" header="0.5" footer="0.5"/>
  <pageSetup horizontalDpi="300" verticalDpi="300" orientation="landscape" paperSize="9" scale="86" r:id="rId1"/>
  <headerFooter alignWithMargins="0">
    <oddHeader>&amp;C&amp;"Arial,Félkövér"&amp;12Önkormányzat működési költségvetés összesítő - részben önálló int. nélkül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37">
      <selection activeCell="O30" sqref="O30"/>
    </sheetView>
  </sheetViews>
  <sheetFormatPr defaultColWidth="9.140625" defaultRowHeight="12.75"/>
  <cols>
    <col min="1" max="1" width="18.421875" style="118" customWidth="1"/>
    <col min="2" max="2" width="7.8515625" style="88" bestFit="1" customWidth="1"/>
    <col min="3" max="3" width="7.28125" style="88" bestFit="1" customWidth="1"/>
    <col min="4" max="6" width="8.00390625" style="88" customWidth="1"/>
    <col min="7" max="8" width="8.00390625" style="92" customWidth="1"/>
    <col min="9" max="9" width="19.28125" style="119" customWidth="1"/>
    <col min="10" max="10" width="1.1484375" style="88" customWidth="1"/>
    <col min="11" max="11" width="8.00390625" style="92" bestFit="1" customWidth="1"/>
    <col min="12" max="12" width="6.8515625" style="88" bestFit="1" customWidth="1"/>
    <col min="13" max="13" width="8.00390625" style="88" customWidth="1"/>
    <col min="14" max="15" width="8.00390625" style="178" customWidth="1"/>
    <col min="16" max="16" width="8.00390625" style="88" customWidth="1"/>
    <col min="17" max="17" width="12.7109375" style="88" bestFit="1" customWidth="1"/>
    <col min="18" max="16384" width="9.140625" style="88" customWidth="1"/>
  </cols>
  <sheetData>
    <row r="1" spans="1:17" ht="34.5" thickBot="1">
      <c r="A1" s="117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182" t="s">
        <v>639</v>
      </c>
      <c r="O1" s="182" t="s">
        <v>643</v>
      </c>
      <c r="P1" s="86" t="s">
        <v>644</v>
      </c>
      <c r="Q1" s="86" t="s">
        <v>645</v>
      </c>
    </row>
    <row r="2" spans="7:8" ht="11.25">
      <c r="G2" s="90" t="s">
        <v>286</v>
      </c>
      <c r="H2" s="90"/>
    </row>
    <row r="3" spans="1:17" ht="11.25">
      <c r="A3" s="118" t="s">
        <v>290</v>
      </c>
      <c r="B3" s="92">
        <v>17150</v>
      </c>
      <c r="C3" s="92">
        <v>17150</v>
      </c>
      <c r="D3" s="92">
        <v>17150</v>
      </c>
      <c r="E3" s="92">
        <v>17150</v>
      </c>
      <c r="F3" s="92">
        <v>17150</v>
      </c>
      <c r="G3" s="92">
        <v>17150</v>
      </c>
      <c r="H3" s="168">
        <f>G3/F3</f>
        <v>1</v>
      </c>
      <c r="I3" s="119" t="s">
        <v>291</v>
      </c>
      <c r="K3" s="92">
        <v>24500</v>
      </c>
      <c r="L3" s="92">
        <v>29931</v>
      </c>
      <c r="M3" s="92">
        <v>29931</v>
      </c>
      <c r="N3" s="183">
        <v>32974</v>
      </c>
      <c r="O3" s="183">
        <v>32974</v>
      </c>
      <c r="P3" s="88">
        <v>29531</v>
      </c>
      <c r="Q3" s="168">
        <f>P3/O3</f>
        <v>0.8955843998301692</v>
      </c>
    </row>
    <row r="4" spans="1:17" ht="12.75" customHeight="1">
      <c r="A4" s="118" t="s">
        <v>292</v>
      </c>
      <c r="B4" s="92">
        <v>7350</v>
      </c>
      <c r="C4" s="92">
        <v>7350</v>
      </c>
      <c r="D4" s="92">
        <v>7350</v>
      </c>
      <c r="E4" s="92">
        <v>7350</v>
      </c>
      <c r="F4" s="92">
        <v>12381</v>
      </c>
      <c r="G4" s="92">
        <v>12381</v>
      </c>
      <c r="H4" s="168">
        <f>G4/F4</f>
        <v>1</v>
      </c>
      <c r="I4" s="119" t="s">
        <v>625</v>
      </c>
      <c r="L4" s="92"/>
      <c r="M4" s="126"/>
      <c r="N4" s="183"/>
      <c r="O4" s="183"/>
      <c r="Q4" s="168"/>
    </row>
    <row r="5" spans="3:15" ht="11.25">
      <c r="C5" s="92"/>
      <c r="D5" s="92"/>
      <c r="E5" s="92"/>
      <c r="F5" s="92"/>
      <c r="L5" s="92"/>
      <c r="M5" s="92"/>
      <c r="N5" s="183"/>
      <c r="O5" s="183"/>
    </row>
    <row r="6" spans="3:15" ht="11.25">
      <c r="C6" s="92"/>
      <c r="D6" s="92"/>
      <c r="E6" s="92"/>
      <c r="F6" s="92"/>
      <c r="G6" s="90" t="s">
        <v>287</v>
      </c>
      <c r="H6" s="90"/>
      <c r="L6" s="92"/>
      <c r="M6" s="92"/>
      <c r="N6" s="183"/>
      <c r="O6" s="183"/>
    </row>
    <row r="7" spans="1:17" ht="11.25">
      <c r="A7" s="118" t="s">
        <v>595</v>
      </c>
      <c r="B7" s="92">
        <v>60000</v>
      </c>
      <c r="C7" s="92">
        <v>60000</v>
      </c>
      <c r="D7" s="92">
        <v>60000</v>
      </c>
      <c r="E7" s="92">
        <v>60000</v>
      </c>
      <c r="F7" s="92">
        <v>60000</v>
      </c>
      <c r="H7" s="168"/>
      <c r="I7" s="119" t="s">
        <v>291</v>
      </c>
      <c r="K7" s="92">
        <v>70588</v>
      </c>
      <c r="L7" s="92">
        <v>70588</v>
      </c>
      <c r="M7" s="92">
        <v>73712</v>
      </c>
      <c r="N7" s="183">
        <v>73712</v>
      </c>
      <c r="O7" s="183">
        <v>60000</v>
      </c>
      <c r="Q7" s="168"/>
    </row>
    <row r="8" spans="1:15" ht="12.75" customHeight="1">
      <c r="A8" s="118" t="s">
        <v>292</v>
      </c>
      <c r="B8" s="92">
        <v>10588</v>
      </c>
      <c r="C8" s="92">
        <v>10588</v>
      </c>
      <c r="D8" s="92">
        <v>10588</v>
      </c>
      <c r="E8" s="92">
        <v>10588</v>
      </c>
      <c r="F8" s="92"/>
      <c r="H8" s="168"/>
      <c r="L8" s="92"/>
      <c r="M8" s="92"/>
      <c r="N8" s="183"/>
      <c r="O8" s="183"/>
    </row>
    <row r="9" spans="3:15" ht="11.25">
      <c r="C9" s="92"/>
      <c r="D9" s="92"/>
      <c r="E9" s="92"/>
      <c r="F9" s="92"/>
      <c r="L9" s="92"/>
      <c r="M9" s="92"/>
      <c r="N9" s="183"/>
      <c r="O9" s="183"/>
    </row>
    <row r="10" spans="3:15" ht="11.25">
      <c r="C10" s="92"/>
      <c r="D10" s="92"/>
      <c r="E10" s="92"/>
      <c r="F10" s="92"/>
      <c r="G10" s="90" t="s">
        <v>288</v>
      </c>
      <c r="H10" s="90"/>
      <c r="L10" s="92"/>
      <c r="M10" s="92"/>
      <c r="N10" s="183"/>
      <c r="O10" s="183"/>
    </row>
    <row r="11" spans="1:17" ht="11.25">
      <c r="A11" s="118" t="s">
        <v>290</v>
      </c>
      <c r="B11" s="92">
        <v>10635</v>
      </c>
      <c r="C11" s="92">
        <v>10635</v>
      </c>
      <c r="D11" s="92">
        <v>10635</v>
      </c>
      <c r="E11" s="92">
        <v>10635</v>
      </c>
      <c r="F11" s="92">
        <v>10210</v>
      </c>
      <c r="G11" s="92">
        <v>10210</v>
      </c>
      <c r="H11" s="168">
        <f>G11/F11</f>
        <v>1</v>
      </c>
      <c r="I11" s="119" t="s">
        <v>291</v>
      </c>
      <c r="K11" s="92">
        <v>21270</v>
      </c>
      <c r="L11" s="92">
        <v>26000</v>
      </c>
      <c r="M11" s="92">
        <v>26000</v>
      </c>
      <c r="N11" s="183">
        <v>26000</v>
      </c>
      <c r="O11" s="183">
        <v>26000</v>
      </c>
      <c r="P11" s="88">
        <v>24249</v>
      </c>
      <c r="Q11" s="168">
        <f>P11/O11</f>
        <v>0.9326538461538462</v>
      </c>
    </row>
    <row r="12" spans="1:15" ht="12.75" customHeight="1">
      <c r="A12" s="118" t="s">
        <v>292</v>
      </c>
      <c r="B12" s="92">
        <v>10635</v>
      </c>
      <c r="C12" s="92">
        <v>10635</v>
      </c>
      <c r="D12" s="92">
        <v>10635</v>
      </c>
      <c r="E12" s="92">
        <v>10635</v>
      </c>
      <c r="F12" s="92">
        <v>14039</v>
      </c>
      <c r="G12" s="92">
        <v>14039</v>
      </c>
      <c r="H12" s="168">
        <f>G12/F12</f>
        <v>1</v>
      </c>
      <c r="L12" s="92"/>
      <c r="M12" s="92"/>
      <c r="N12" s="183"/>
      <c r="O12" s="183"/>
    </row>
    <row r="13" spans="3:15" ht="11.25">
      <c r="C13" s="92"/>
      <c r="D13" s="92"/>
      <c r="E13" s="92"/>
      <c r="F13" s="92"/>
      <c r="L13" s="92"/>
      <c r="M13" s="92"/>
      <c r="N13" s="183"/>
      <c r="O13" s="183"/>
    </row>
    <row r="14" spans="3:15" ht="11.25">
      <c r="C14" s="92"/>
      <c r="D14" s="92"/>
      <c r="E14" s="92"/>
      <c r="F14" s="92"/>
      <c r="G14" s="90" t="s">
        <v>289</v>
      </c>
      <c r="H14" s="90"/>
      <c r="L14" s="92"/>
      <c r="M14" s="92"/>
      <c r="N14" s="183"/>
      <c r="O14" s="183"/>
    </row>
    <row r="15" spans="1:17" ht="11.25">
      <c r="A15" s="118" t="s">
        <v>290</v>
      </c>
      <c r="B15" s="92">
        <v>2252</v>
      </c>
      <c r="C15" s="92">
        <v>2252</v>
      </c>
      <c r="D15" s="92">
        <v>2252</v>
      </c>
      <c r="E15" s="92">
        <v>2252</v>
      </c>
      <c r="F15" s="92">
        <v>2120</v>
      </c>
      <c r="G15" s="92">
        <v>2120</v>
      </c>
      <c r="H15" s="168">
        <f>G15/F15</f>
        <v>1</v>
      </c>
      <c r="I15" s="119" t="s">
        <v>291</v>
      </c>
      <c r="K15" s="92">
        <v>3217</v>
      </c>
      <c r="L15" s="92">
        <v>3060</v>
      </c>
      <c r="M15" s="92">
        <v>3060</v>
      </c>
      <c r="N15" s="183">
        <v>3060</v>
      </c>
      <c r="O15" s="183">
        <v>3060</v>
      </c>
      <c r="P15" s="88">
        <v>3060</v>
      </c>
      <c r="Q15" s="168">
        <f>P15/O15</f>
        <v>1</v>
      </c>
    </row>
    <row r="16" spans="1:15" ht="12.75" customHeight="1">
      <c r="A16" s="118" t="s">
        <v>292</v>
      </c>
      <c r="B16" s="92">
        <v>965</v>
      </c>
      <c r="C16" s="92">
        <v>965</v>
      </c>
      <c r="D16" s="92">
        <v>965</v>
      </c>
      <c r="E16" s="92">
        <v>965</v>
      </c>
      <c r="F16" s="92">
        <v>940</v>
      </c>
      <c r="G16" s="92">
        <v>940</v>
      </c>
      <c r="H16" s="168">
        <f>G16/F16</f>
        <v>1</v>
      </c>
      <c r="L16" s="92"/>
      <c r="M16" s="92"/>
      <c r="N16" s="183"/>
      <c r="O16" s="183"/>
    </row>
    <row r="17" spans="3:15" ht="11.25">
      <c r="C17" s="92"/>
      <c r="D17" s="92"/>
      <c r="E17" s="92"/>
      <c r="F17" s="92"/>
      <c r="L17" s="92"/>
      <c r="M17" s="92"/>
      <c r="N17" s="183"/>
      <c r="O17" s="183"/>
    </row>
    <row r="18" spans="3:15" ht="11.25">
      <c r="C18" s="92"/>
      <c r="D18" s="92"/>
      <c r="E18" s="92"/>
      <c r="F18" s="92"/>
      <c r="G18" s="90" t="s">
        <v>304</v>
      </c>
      <c r="H18" s="90"/>
      <c r="L18" s="92"/>
      <c r="M18" s="92"/>
      <c r="N18" s="183"/>
      <c r="O18" s="183"/>
    </row>
    <row r="19" spans="1:17" ht="11.25">
      <c r="A19" s="118" t="s">
        <v>305</v>
      </c>
      <c r="B19" s="92">
        <v>39257</v>
      </c>
      <c r="C19" s="92">
        <v>39257</v>
      </c>
      <c r="D19" s="92">
        <v>39257</v>
      </c>
      <c r="E19" s="92">
        <v>39257</v>
      </c>
      <c r="F19" s="92">
        <v>39258</v>
      </c>
      <c r="G19" s="92">
        <v>39258</v>
      </c>
      <c r="H19" s="168">
        <f>G19/F19</f>
        <v>1</v>
      </c>
      <c r="I19" s="119" t="s">
        <v>284</v>
      </c>
      <c r="K19" s="92">
        <v>39257</v>
      </c>
      <c r="L19" s="92">
        <v>39257</v>
      </c>
      <c r="M19" s="92">
        <v>39257</v>
      </c>
      <c r="N19" s="183">
        <v>39257</v>
      </c>
      <c r="O19" s="183">
        <v>39258</v>
      </c>
      <c r="P19" s="88">
        <v>39258</v>
      </c>
      <c r="Q19" s="168">
        <f>P19/O19</f>
        <v>1</v>
      </c>
    </row>
    <row r="20" spans="3:15" ht="11.25">
      <c r="C20" s="92"/>
      <c r="D20" s="92"/>
      <c r="E20" s="92"/>
      <c r="F20" s="92"/>
      <c r="L20" s="92"/>
      <c r="M20" s="92"/>
      <c r="N20" s="183"/>
      <c r="O20" s="183"/>
    </row>
    <row r="21" spans="3:15" ht="11.25">
      <c r="C21" s="92"/>
      <c r="D21" s="92"/>
      <c r="E21" s="92"/>
      <c r="F21" s="92"/>
      <c r="G21" s="90" t="s">
        <v>306</v>
      </c>
      <c r="H21" s="90"/>
      <c r="L21" s="92"/>
      <c r="M21" s="92"/>
      <c r="N21" s="183"/>
      <c r="O21" s="183"/>
    </row>
    <row r="22" spans="1:17" ht="12.75" customHeight="1">
      <c r="A22" s="118" t="s">
        <v>292</v>
      </c>
      <c r="B22" s="92">
        <v>28208</v>
      </c>
      <c r="C22" s="92">
        <v>28208</v>
      </c>
      <c r="D22" s="92">
        <v>28208</v>
      </c>
      <c r="E22" s="92">
        <v>28208</v>
      </c>
      <c r="F22" s="92"/>
      <c r="H22" s="168"/>
      <c r="I22" s="119" t="s">
        <v>307</v>
      </c>
      <c r="K22" s="92">
        <v>14104</v>
      </c>
      <c r="L22" s="92">
        <v>14104</v>
      </c>
      <c r="M22" s="92">
        <v>14104</v>
      </c>
      <c r="N22" s="183">
        <v>14104</v>
      </c>
      <c r="O22" s="183"/>
      <c r="Q22" s="168"/>
    </row>
    <row r="23" spans="3:17" ht="12.75" customHeight="1">
      <c r="C23" s="92"/>
      <c r="D23" s="92"/>
      <c r="E23" s="92"/>
      <c r="F23" s="92"/>
      <c r="I23" s="119" t="s">
        <v>322</v>
      </c>
      <c r="K23" s="92">
        <v>14104</v>
      </c>
      <c r="L23" s="92">
        <v>14104</v>
      </c>
      <c r="M23" s="92">
        <v>14104</v>
      </c>
      <c r="N23" s="183">
        <v>14104</v>
      </c>
      <c r="O23" s="183"/>
      <c r="Q23" s="168"/>
    </row>
    <row r="24" spans="3:15" ht="11.25">
      <c r="C24" s="92"/>
      <c r="D24" s="92"/>
      <c r="E24" s="92"/>
      <c r="F24" s="92"/>
      <c r="G24" s="90" t="s">
        <v>308</v>
      </c>
      <c r="H24" s="90"/>
      <c r="L24" s="92"/>
      <c r="M24" s="92"/>
      <c r="N24" s="183"/>
      <c r="O24" s="183"/>
    </row>
    <row r="25" spans="1:17" ht="22.5">
      <c r="A25" s="118" t="s">
        <v>309</v>
      </c>
      <c r="B25" s="92">
        <v>3000</v>
      </c>
      <c r="C25" s="92">
        <v>3000</v>
      </c>
      <c r="D25" s="92">
        <v>3000</v>
      </c>
      <c r="E25" s="92">
        <v>3000</v>
      </c>
      <c r="F25" s="92">
        <v>3000</v>
      </c>
      <c r="G25" s="92">
        <v>2897</v>
      </c>
      <c r="H25" s="168">
        <f>G25/F25</f>
        <v>0.9656666666666667</v>
      </c>
      <c r="I25" s="119" t="s">
        <v>314</v>
      </c>
      <c r="K25" s="92">
        <v>2341</v>
      </c>
      <c r="L25" s="92">
        <v>2341</v>
      </c>
      <c r="M25" s="92">
        <v>2341</v>
      </c>
      <c r="N25" s="183">
        <v>2341</v>
      </c>
      <c r="O25" s="183">
        <v>2341</v>
      </c>
      <c r="P25" s="88">
        <v>1818</v>
      </c>
      <c r="Q25" s="168">
        <f aca="true" t="shared" si="0" ref="Q25:Q30">P25/O25</f>
        <v>0.7765912003417343</v>
      </c>
    </row>
    <row r="26" spans="8:17" ht="27.75" customHeight="1">
      <c r="H26" s="168"/>
      <c r="I26" s="119" t="s">
        <v>315</v>
      </c>
      <c r="K26" s="92">
        <v>623</v>
      </c>
      <c r="L26" s="92">
        <v>623</v>
      </c>
      <c r="M26" s="92">
        <v>623</v>
      </c>
      <c r="N26" s="183">
        <v>623</v>
      </c>
      <c r="O26" s="183"/>
      <c r="P26" s="104"/>
      <c r="Q26" s="168"/>
    </row>
    <row r="27" spans="9:17" ht="14.25" customHeight="1">
      <c r="I27" s="119" t="s">
        <v>316</v>
      </c>
      <c r="K27" s="92">
        <v>599</v>
      </c>
      <c r="L27" s="92">
        <v>599</v>
      </c>
      <c r="M27" s="92">
        <v>599</v>
      </c>
      <c r="N27" s="183">
        <v>599</v>
      </c>
      <c r="O27" s="183">
        <v>599</v>
      </c>
      <c r="P27" s="88">
        <v>558</v>
      </c>
      <c r="Q27" s="168">
        <f t="shared" si="0"/>
        <v>0.9315525876460768</v>
      </c>
    </row>
    <row r="28" spans="1:17" ht="27.75" customHeight="1">
      <c r="A28" s="118" t="s">
        <v>544</v>
      </c>
      <c r="B28" s="92">
        <v>60000</v>
      </c>
      <c r="C28" s="92">
        <v>60000</v>
      </c>
      <c r="D28" s="92">
        <v>60000</v>
      </c>
      <c r="E28" s="92">
        <v>60000</v>
      </c>
      <c r="F28" s="92">
        <v>60000</v>
      </c>
      <c r="G28" s="92">
        <v>60000</v>
      </c>
      <c r="H28" s="168">
        <f>G28/F28</f>
        <v>1</v>
      </c>
      <c r="I28" s="119" t="s">
        <v>317</v>
      </c>
      <c r="K28" s="92">
        <v>5639</v>
      </c>
      <c r="L28" s="92">
        <v>5639</v>
      </c>
      <c r="M28" s="92">
        <v>5639</v>
      </c>
      <c r="N28" s="183">
        <v>5639</v>
      </c>
      <c r="O28" s="183">
        <v>4500</v>
      </c>
      <c r="P28" s="88">
        <v>4500</v>
      </c>
      <c r="Q28" s="168">
        <f t="shared" si="0"/>
        <v>1</v>
      </c>
    </row>
    <row r="29" spans="2:17" ht="12.75" customHeight="1">
      <c r="B29" s="92"/>
      <c r="C29" s="92"/>
      <c r="D29" s="92"/>
      <c r="E29" s="92"/>
      <c r="F29" s="92"/>
      <c r="H29" s="168"/>
      <c r="I29" s="119" t="s">
        <v>553</v>
      </c>
      <c r="K29" s="92">
        <v>0</v>
      </c>
      <c r="L29" s="92">
        <v>0</v>
      </c>
      <c r="M29" s="92">
        <v>595</v>
      </c>
      <c r="N29" s="183">
        <v>595</v>
      </c>
      <c r="O29" s="183">
        <v>595</v>
      </c>
      <c r="P29" s="88">
        <v>595</v>
      </c>
      <c r="Q29" s="168">
        <f t="shared" si="0"/>
        <v>1</v>
      </c>
    </row>
    <row r="30" spans="1:17" ht="25.5" customHeight="1">
      <c r="A30" s="118" t="s">
        <v>310</v>
      </c>
      <c r="B30" s="92">
        <v>8000</v>
      </c>
      <c r="C30" s="92">
        <v>8000</v>
      </c>
      <c r="D30" s="92">
        <v>8000</v>
      </c>
      <c r="E30" s="92">
        <v>8000</v>
      </c>
      <c r="F30" s="92"/>
      <c r="H30" s="168"/>
      <c r="I30" s="119" t="s">
        <v>648</v>
      </c>
      <c r="O30" s="178">
        <v>1058</v>
      </c>
      <c r="P30" s="88">
        <v>1058</v>
      </c>
      <c r="Q30" s="88">
        <f t="shared" si="0"/>
        <v>1</v>
      </c>
    </row>
    <row r="31" spans="1:17" ht="11.25">
      <c r="A31" s="118" t="s">
        <v>311</v>
      </c>
      <c r="B31" s="92"/>
      <c r="C31" s="92"/>
      <c r="D31" s="92"/>
      <c r="E31" s="92"/>
      <c r="F31" s="92"/>
      <c r="H31" s="168"/>
      <c r="I31" s="119" t="s">
        <v>318</v>
      </c>
      <c r="L31" s="92"/>
      <c r="M31" s="92"/>
      <c r="N31" s="183"/>
      <c r="O31" s="183"/>
      <c r="Q31" s="168"/>
    </row>
    <row r="32" spans="1:17" ht="14.25" customHeight="1">
      <c r="A32" s="118" t="s">
        <v>312</v>
      </c>
      <c r="B32" s="92">
        <v>6000</v>
      </c>
      <c r="C32" s="92">
        <v>6000</v>
      </c>
      <c r="D32" s="92">
        <v>6000</v>
      </c>
      <c r="E32" s="92">
        <v>6000</v>
      </c>
      <c r="F32" s="92"/>
      <c r="H32" s="168"/>
      <c r="I32" s="120" t="s">
        <v>319</v>
      </c>
      <c r="K32" s="92">
        <v>20000</v>
      </c>
      <c r="L32" s="92">
        <v>20000</v>
      </c>
      <c r="M32" s="92">
        <v>20000</v>
      </c>
      <c r="N32" s="183">
        <v>20000</v>
      </c>
      <c r="O32" s="183"/>
      <c r="Q32" s="168"/>
    </row>
    <row r="33" spans="1:17" ht="22.5">
      <c r="A33" s="118" t="s">
        <v>313</v>
      </c>
      <c r="B33" s="92">
        <v>60000</v>
      </c>
      <c r="C33" s="92">
        <v>60000</v>
      </c>
      <c r="D33" s="92">
        <v>60000</v>
      </c>
      <c r="E33" s="92">
        <v>60000</v>
      </c>
      <c r="F33" s="92"/>
      <c r="H33" s="168"/>
      <c r="I33" s="120" t="s">
        <v>320</v>
      </c>
      <c r="K33" s="92">
        <v>3000</v>
      </c>
      <c r="L33" s="92">
        <v>3000</v>
      </c>
      <c r="M33" s="92">
        <v>3000</v>
      </c>
      <c r="N33" s="183">
        <v>3000</v>
      </c>
      <c r="O33" s="183"/>
      <c r="Q33" s="168"/>
    </row>
    <row r="34" spans="1:17" ht="11.25">
      <c r="A34" s="118" t="s">
        <v>70</v>
      </c>
      <c r="C34" s="92"/>
      <c r="D34" s="92">
        <v>5240</v>
      </c>
      <c r="E34" s="92">
        <v>5240</v>
      </c>
      <c r="F34" s="92"/>
      <c r="G34" s="126"/>
      <c r="H34" s="168"/>
      <c r="I34" s="120" t="s">
        <v>321</v>
      </c>
      <c r="K34" s="92">
        <v>38000</v>
      </c>
      <c r="L34" s="92">
        <v>38000</v>
      </c>
      <c r="M34" s="92">
        <v>38000</v>
      </c>
      <c r="N34" s="183">
        <v>38000</v>
      </c>
      <c r="O34" s="183">
        <v>38000</v>
      </c>
      <c r="Q34" s="168"/>
    </row>
    <row r="35" spans="3:17" ht="11.25">
      <c r="C35" s="92"/>
      <c r="D35" s="92"/>
      <c r="E35" s="92"/>
      <c r="F35" s="92"/>
      <c r="L35" s="92"/>
      <c r="M35" s="92"/>
      <c r="N35" s="183"/>
      <c r="O35" s="183"/>
      <c r="Q35" s="168"/>
    </row>
    <row r="36" spans="3:17" ht="11.25">
      <c r="C36" s="92"/>
      <c r="D36" s="92"/>
      <c r="E36" s="92"/>
      <c r="F36" s="92"/>
      <c r="I36" s="119" t="s">
        <v>323</v>
      </c>
      <c r="K36" s="92">
        <v>130000</v>
      </c>
      <c r="L36" s="92">
        <v>130000</v>
      </c>
      <c r="M36" s="92">
        <v>130000</v>
      </c>
      <c r="N36" s="183">
        <v>130000</v>
      </c>
      <c r="O36" s="183">
        <v>108992</v>
      </c>
      <c r="P36" s="88">
        <v>50008</v>
      </c>
      <c r="Q36" s="168">
        <f aca="true" t="shared" si="1" ref="Q36:Q41">P36/O36</f>
        <v>0.4588226658837346</v>
      </c>
    </row>
    <row r="37" spans="1:17" ht="29.25" customHeight="1">
      <c r="A37" s="121" t="s">
        <v>293</v>
      </c>
      <c r="B37" s="90">
        <f>B3+B7+B11+B15+B25+B26</f>
        <v>93037</v>
      </c>
      <c r="C37" s="90">
        <f>C3+C7+C11+C15+C25+C26</f>
        <v>93037</v>
      </c>
      <c r="D37" s="90">
        <f>D3+D7+D11+D15+D25+D26</f>
        <v>93037</v>
      </c>
      <c r="E37" s="90">
        <f>E3+E7+E11+E15+E25+E26</f>
        <v>93037</v>
      </c>
      <c r="F37" s="90">
        <f>F7+F11+F15+F25+F26</f>
        <v>75330</v>
      </c>
      <c r="G37" s="90">
        <f>G7+G11+G15+G25+G26</f>
        <v>15227</v>
      </c>
      <c r="H37" s="90"/>
      <c r="I37" s="119" t="s">
        <v>587</v>
      </c>
      <c r="L37" s="92"/>
      <c r="M37" s="92"/>
      <c r="N37" s="183"/>
      <c r="O37" s="183">
        <v>2382</v>
      </c>
      <c r="P37" s="88">
        <v>2382</v>
      </c>
      <c r="Q37" s="168">
        <f t="shared" si="1"/>
        <v>1</v>
      </c>
    </row>
    <row r="38" spans="1:17" ht="22.5">
      <c r="A38" s="121" t="s">
        <v>325</v>
      </c>
      <c r="B38" s="90">
        <f>B19+B28+B30+B32+B33+B34</f>
        <v>173257</v>
      </c>
      <c r="C38" s="90">
        <f>C19+C28+C30+C32+C33+C34</f>
        <v>173257</v>
      </c>
      <c r="D38" s="90">
        <f>D19+D28+D30+D32+D33+D34</f>
        <v>178497</v>
      </c>
      <c r="E38" s="90">
        <f>E19+E28+E30+E32+E33+E34</f>
        <v>178497</v>
      </c>
      <c r="F38" s="90">
        <f>F3+F19+F28+F30+F32+F33+F34</f>
        <v>116408</v>
      </c>
      <c r="G38" s="90">
        <f>G3+G19+G28+G30+G32+G33+G34</f>
        <v>116408</v>
      </c>
      <c r="H38" s="90"/>
      <c r="I38" s="119" t="s">
        <v>657</v>
      </c>
      <c r="O38" s="178">
        <v>628</v>
      </c>
      <c r="P38" s="88">
        <v>628</v>
      </c>
      <c r="Q38" s="168">
        <f t="shared" si="1"/>
        <v>1</v>
      </c>
    </row>
    <row r="39" spans="1:17" ht="22.5">
      <c r="A39" s="121" t="s">
        <v>324</v>
      </c>
      <c r="B39" s="90">
        <f aca="true" t="shared" si="2" ref="B39:G39">K61-B37-B38</f>
        <v>120948</v>
      </c>
      <c r="C39" s="90">
        <f t="shared" si="2"/>
        <v>130952</v>
      </c>
      <c r="D39" s="90">
        <f t="shared" si="2"/>
        <v>251674</v>
      </c>
      <c r="E39" s="90">
        <f t="shared" si="2"/>
        <v>255242</v>
      </c>
      <c r="F39" s="90">
        <f t="shared" si="2"/>
        <v>190169</v>
      </c>
      <c r="G39" s="90">
        <f t="shared" si="2"/>
        <v>82034</v>
      </c>
      <c r="H39" s="90"/>
      <c r="I39" s="122" t="s">
        <v>588</v>
      </c>
      <c r="L39" s="92"/>
      <c r="M39" s="92"/>
      <c r="N39" s="183"/>
      <c r="O39" s="183">
        <v>10913</v>
      </c>
      <c r="P39" s="88">
        <v>10913</v>
      </c>
      <c r="Q39" s="168">
        <f t="shared" si="1"/>
        <v>1</v>
      </c>
    </row>
    <row r="40" spans="2:17" ht="11.25">
      <c r="B40" s="92"/>
      <c r="C40" s="92"/>
      <c r="D40" s="92"/>
      <c r="E40" s="92"/>
      <c r="F40" s="92"/>
      <c r="I40" s="119" t="s">
        <v>589</v>
      </c>
      <c r="L40" s="92"/>
      <c r="M40" s="92"/>
      <c r="N40" s="183"/>
      <c r="O40" s="183">
        <v>2359</v>
      </c>
      <c r="P40" s="88">
        <v>2359</v>
      </c>
      <c r="Q40" s="168">
        <f t="shared" si="1"/>
        <v>1</v>
      </c>
    </row>
    <row r="41" spans="9:17" ht="11.25">
      <c r="I41" s="119" t="s">
        <v>590</v>
      </c>
      <c r="L41" s="92"/>
      <c r="M41" s="92"/>
      <c r="N41" s="183"/>
      <c r="O41" s="183">
        <v>705</v>
      </c>
      <c r="P41" s="88">
        <v>705</v>
      </c>
      <c r="Q41" s="168">
        <f t="shared" si="1"/>
        <v>1</v>
      </c>
    </row>
    <row r="42" spans="3:17" ht="11.25">
      <c r="C42" s="92"/>
      <c r="D42" s="92"/>
      <c r="E42" s="92"/>
      <c r="F42" s="92"/>
      <c r="I42" s="119" t="s">
        <v>591</v>
      </c>
      <c r="L42" s="92"/>
      <c r="M42" s="92">
        <v>22</v>
      </c>
      <c r="N42" s="183">
        <v>22</v>
      </c>
      <c r="O42" s="183">
        <v>22</v>
      </c>
      <c r="P42" s="88">
        <v>22</v>
      </c>
      <c r="Q42" s="168">
        <f aca="true" t="shared" si="3" ref="Q42:Q53">P42/O42</f>
        <v>1</v>
      </c>
    </row>
    <row r="43" spans="3:17" ht="11.25">
      <c r="C43" s="92"/>
      <c r="D43" s="92"/>
      <c r="E43" s="92"/>
      <c r="F43" s="92"/>
      <c r="I43" s="119" t="s">
        <v>592</v>
      </c>
      <c r="M43" s="88">
        <v>12</v>
      </c>
      <c r="N43" s="178">
        <v>12</v>
      </c>
      <c r="O43" s="178">
        <v>12</v>
      </c>
      <c r="P43" s="88">
        <v>12</v>
      </c>
      <c r="Q43" s="168">
        <f t="shared" si="3"/>
        <v>1</v>
      </c>
    </row>
    <row r="44" spans="9:17" ht="33.75">
      <c r="I44" s="119" t="s">
        <v>633</v>
      </c>
      <c r="L44" s="92"/>
      <c r="M44" s="92">
        <v>1682</v>
      </c>
      <c r="N44" s="183">
        <v>1682</v>
      </c>
      <c r="O44" s="183">
        <v>1399</v>
      </c>
      <c r="P44" s="88">
        <v>1399</v>
      </c>
      <c r="Q44" s="168">
        <f t="shared" si="3"/>
        <v>1</v>
      </c>
    </row>
    <row r="45" spans="7:17" ht="11.25">
      <c r="G45" s="90"/>
      <c r="H45" s="90"/>
      <c r="I45" s="119" t="s">
        <v>593</v>
      </c>
      <c r="L45" s="92"/>
      <c r="M45" s="92">
        <v>128</v>
      </c>
      <c r="N45" s="183">
        <v>128</v>
      </c>
      <c r="O45" s="183">
        <v>128</v>
      </c>
      <c r="P45" s="88">
        <v>128</v>
      </c>
      <c r="Q45" s="168">
        <f t="shared" si="3"/>
        <v>1</v>
      </c>
    </row>
    <row r="46" spans="9:17" ht="11.25">
      <c r="I46" s="119" t="s">
        <v>619</v>
      </c>
      <c r="M46" s="92"/>
      <c r="N46" s="183"/>
      <c r="O46" s="183">
        <v>8700</v>
      </c>
      <c r="P46" s="178">
        <v>8700</v>
      </c>
      <c r="Q46" s="168">
        <f t="shared" si="3"/>
        <v>1</v>
      </c>
    </row>
    <row r="47" spans="9:17" ht="11.25">
      <c r="I47" s="119" t="s">
        <v>620</v>
      </c>
      <c r="M47" s="92">
        <v>40000</v>
      </c>
      <c r="N47" s="183">
        <v>40000</v>
      </c>
      <c r="O47" s="183"/>
      <c r="Q47" s="168"/>
    </row>
    <row r="48" spans="9:17" ht="11.25">
      <c r="I48" s="119" t="s">
        <v>621</v>
      </c>
      <c r="M48" s="92">
        <v>53040</v>
      </c>
      <c r="N48" s="183">
        <v>53040</v>
      </c>
      <c r="O48" s="183">
        <v>16640</v>
      </c>
      <c r="P48" s="88">
        <v>16640</v>
      </c>
      <c r="Q48" s="168">
        <f t="shared" si="3"/>
        <v>1</v>
      </c>
    </row>
    <row r="49" spans="9:17" ht="11.25">
      <c r="I49" s="119" t="s">
        <v>622</v>
      </c>
      <c r="M49" s="92">
        <v>11819</v>
      </c>
      <c r="N49" s="183">
        <v>11819</v>
      </c>
      <c r="O49" s="183"/>
      <c r="Q49" s="168"/>
    </row>
    <row r="50" spans="9:17" ht="11.25">
      <c r="I50" s="119" t="s">
        <v>623</v>
      </c>
      <c r="M50" s="92">
        <v>15000</v>
      </c>
      <c r="N50" s="183">
        <v>15000</v>
      </c>
      <c r="O50" s="183">
        <v>15000</v>
      </c>
      <c r="P50" s="88">
        <v>9504</v>
      </c>
      <c r="Q50" s="168">
        <f t="shared" si="3"/>
        <v>0.6336</v>
      </c>
    </row>
    <row r="51" spans="9:17" ht="11.25">
      <c r="I51" s="119" t="s">
        <v>624</v>
      </c>
      <c r="M51" s="92">
        <v>540</v>
      </c>
      <c r="N51" s="183">
        <v>540</v>
      </c>
      <c r="O51" s="183">
        <v>540</v>
      </c>
      <c r="P51" s="88">
        <v>540</v>
      </c>
      <c r="Q51" s="168">
        <f t="shared" si="3"/>
        <v>1</v>
      </c>
    </row>
    <row r="52" spans="9:17" ht="11.25">
      <c r="I52" s="119" t="s">
        <v>637</v>
      </c>
      <c r="M52" s="92"/>
      <c r="N52" s="183">
        <v>183</v>
      </c>
      <c r="O52" s="183">
        <v>900</v>
      </c>
      <c r="P52" s="88">
        <v>900</v>
      </c>
      <c r="Q52" s="168">
        <f t="shared" si="3"/>
        <v>1</v>
      </c>
    </row>
    <row r="53" spans="9:17" ht="11.25">
      <c r="I53" s="155" t="s">
        <v>638</v>
      </c>
      <c r="J53" s="89"/>
      <c r="K53" s="90"/>
      <c r="L53" s="90"/>
      <c r="M53" s="90"/>
      <c r="N53" s="183">
        <v>342</v>
      </c>
      <c r="O53" s="183">
        <v>1074</v>
      </c>
      <c r="P53" s="139">
        <v>1074</v>
      </c>
      <c r="Q53" s="168">
        <f t="shared" si="3"/>
        <v>1</v>
      </c>
    </row>
    <row r="54" spans="9:17" ht="10.5" customHeight="1">
      <c r="I54" s="119" t="s">
        <v>649</v>
      </c>
      <c r="O54" s="178">
        <v>312</v>
      </c>
      <c r="P54" s="88">
        <v>312</v>
      </c>
      <c r="Q54" s="168">
        <f aca="true" t="shared" si="4" ref="Q54:Q59">P54/O54</f>
        <v>1</v>
      </c>
    </row>
    <row r="55" spans="9:17" ht="11.25">
      <c r="I55" s="119" t="s">
        <v>650</v>
      </c>
      <c r="O55" s="178">
        <v>174</v>
      </c>
      <c r="P55" s="88">
        <v>174</v>
      </c>
      <c r="Q55" s="168">
        <f t="shared" si="4"/>
        <v>1</v>
      </c>
    </row>
    <row r="56" spans="9:17" ht="11.25">
      <c r="I56" s="119" t="s">
        <v>651</v>
      </c>
      <c r="O56" s="178">
        <v>216</v>
      </c>
      <c r="P56" s="88">
        <v>216</v>
      </c>
      <c r="Q56" s="168">
        <f t="shared" si="4"/>
        <v>1</v>
      </c>
    </row>
    <row r="57" spans="9:17" ht="11.25">
      <c r="I57" s="119" t="s">
        <v>652</v>
      </c>
      <c r="O57" s="178">
        <v>1194</v>
      </c>
      <c r="P57" s="88">
        <v>1194</v>
      </c>
      <c r="Q57" s="168">
        <f t="shared" si="4"/>
        <v>1</v>
      </c>
    </row>
    <row r="58" spans="9:17" ht="11.25">
      <c r="I58" s="119" t="s">
        <v>653</v>
      </c>
      <c r="O58" s="178">
        <v>1052</v>
      </c>
      <c r="P58" s="88">
        <v>1052</v>
      </c>
      <c r="Q58" s="168">
        <f t="shared" si="4"/>
        <v>1</v>
      </c>
    </row>
    <row r="59" spans="9:17" ht="11.25">
      <c r="I59" s="119" t="s">
        <v>654</v>
      </c>
      <c r="O59" s="178">
        <v>180</v>
      </c>
      <c r="P59" s="88">
        <v>180</v>
      </c>
      <c r="Q59" s="168">
        <f t="shared" si="4"/>
        <v>1</v>
      </c>
    </row>
    <row r="61" spans="1:17" ht="22.5">
      <c r="A61" s="121" t="s">
        <v>295</v>
      </c>
      <c r="B61" s="90">
        <f aca="true" t="shared" si="5" ref="B61:G61">SUM(B37:B40)</f>
        <v>387242</v>
      </c>
      <c r="C61" s="90">
        <f t="shared" si="5"/>
        <v>397246</v>
      </c>
      <c r="D61" s="90">
        <f t="shared" si="5"/>
        <v>523208</v>
      </c>
      <c r="E61" s="90">
        <f t="shared" si="5"/>
        <v>526776</v>
      </c>
      <c r="F61" s="90">
        <f t="shared" si="5"/>
        <v>381907</v>
      </c>
      <c r="G61" s="90">
        <f t="shared" si="5"/>
        <v>213669</v>
      </c>
      <c r="H61" s="90"/>
      <c r="I61" s="84" t="s">
        <v>297</v>
      </c>
      <c r="J61" s="89"/>
      <c r="K61" s="90">
        <f>K3+K4+K7+K11+K15+K19+K22+K23+K25+K26+K27+K28+K29+K32+K33+K34+K36+K37+K38+K39+K40+K41+K42+K43+K44+K45+K46+K47+K48+K49+K50+K51+K52+K53+K54+K55+K56+K57+K58+K59</f>
        <v>387242</v>
      </c>
      <c r="L61" s="90">
        <f>L3+L4+L7+L11+L15+L19+L22+L23+L25+L26+L27+L28+L29+L30+L32+L33+L34+L36+L37+L38+L39+L40+L41+L42+L43+L44+L45+L47+L48+L49+L50+L51+L52+L53+L54+L55+L56+L57+L58+L59</f>
        <v>397246</v>
      </c>
      <c r="M61" s="90">
        <f>M3+M4+M7+M11+M15+M19+M22+M23+M25+M26+M27+M28+M29+M30+M32+M33+M34+M36+M37+M38+M39+M40+M41+M42+M43+M44+M45+M47+M48+M49+M50+M51+M52+M53+M54+M55+M56+M57+M58+M59</f>
        <v>523208</v>
      </c>
      <c r="N61" s="165">
        <f>N3+N4+N7+N11+N15+N19+N22+N23+N25+N26+N27+N28+N29+N30+N32+N33+N34+N36+N37+N38+N39+N40+N41+N42+N43+N44+N45+N47+N48+N49+N50+N51+N52+N53+N54+N55+N56+N57+N58+N59</f>
        <v>526776</v>
      </c>
      <c r="O61" s="165">
        <f>SUM(O3:O60)</f>
        <v>381907</v>
      </c>
      <c r="P61" s="165">
        <f>SUM(P3:P60)</f>
        <v>213669</v>
      </c>
      <c r="Q61" s="90"/>
    </row>
  </sheetData>
  <mergeCells count="1">
    <mergeCell ref="I1:J1"/>
  </mergeCells>
  <printOptions/>
  <pageMargins left="0.41" right="0.22" top="1" bottom="1" header="0.5" footer="0.5"/>
  <pageSetup horizontalDpi="300" verticalDpi="300" orientation="landscape" paperSize="9" scale="85" r:id="rId1"/>
  <headerFooter alignWithMargins="0">
    <oddHeader>&amp;C&amp;"Arial,Félkövér"&amp;12 2006. évi Felhalmozási bevételek - kiadások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Q10" sqref="Q10"/>
    </sheetView>
  </sheetViews>
  <sheetFormatPr defaultColWidth="9.140625" defaultRowHeight="12.75"/>
  <cols>
    <col min="1" max="1" width="18.28125" style="88" customWidth="1"/>
    <col min="2" max="2" width="7.7109375" style="92" bestFit="1" customWidth="1"/>
    <col min="3" max="3" width="6.28125" style="92" bestFit="1" customWidth="1"/>
    <col min="4" max="6" width="8.00390625" style="92" customWidth="1"/>
    <col min="7" max="7" width="8.00390625" style="88" customWidth="1"/>
    <col min="8" max="8" width="8.00390625" style="168" customWidth="1"/>
    <col min="9" max="9" width="9.140625" style="88" customWidth="1"/>
    <col min="10" max="10" width="8.8515625" style="88" customWidth="1"/>
    <col min="11" max="11" width="7.7109375" style="92" bestFit="1" customWidth="1"/>
    <col min="12" max="12" width="6.28125" style="88" bestFit="1" customWidth="1"/>
    <col min="13" max="16" width="8.00390625" style="88" customWidth="1"/>
    <col min="17" max="17" width="9.140625" style="168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181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181" t="s">
        <v>645</v>
      </c>
    </row>
    <row r="2" spans="1:9" ht="11.25">
      <c r="A2" s="88" t="s">
        <v>130</v>
      </c>
      <c r="B2" s="92">
        <f>'751164-1'!B3+'751164-2'!B4</f>
        <v>0</v>
      </c>
      <c r="C2" s="92">
        <f>'751164-1'!C3+'751164-2'!C4</f>
        <v>0</v>
      </c>
      <c r="D2" s="92">
        <f>'751164-1'!D3+'751164-2'!D4</f>
        <v>15</v>
      </c>
      <c r="E2" s="92">
        <f>'751164-1'!E3+'751164-2'!E4</f>
        <v>27</v>
      </c>
      <c r="F2" s="92">
        <f>'751164-1'!F3+'751164-2'!F4</f>
        <v>39</v>
      </c>
      <c r="G2" s="92">
        <f>'751164-1'!G3+'751164-2'!G4</f>
        <v>39</v>
      </c>
      <c r="H2" s="168">
        <f>'751164-1'!H3+'751164-2'!H4</f>
        <v>2</v>
      </c>
      <c r="I2" s="91" t="s">
        <v>507</v>
      </c>
    </row>
    <row r="3" ht="11.25">
      <c r="I3" s="91"/>
    </row>
    <row r="4" spans="1:9" ht="11.25">
      <c r="A4" s="88" t="s">
        <v>95</v>
      </c>
      <c r="B4" s="92">
        <f>'751164-1'!B5+'751164-2'!B6</f>
        <v>1280</v>
      </c>
      <c r="C4" s="92">
        <f>'751164-1'!C5+'751164-2'!C6</f>
        <v>1280</v>
      </c>
      <c r="D4" s="92">
        <f>'751164-1'!D5+'751164-2'!D6</f>
        <v>1280</v>
      </c>
      <c r="E4" s="92">
        <f>'751164-1'!E5+'751164-2'!E6</f>
        <v>1280</v>
      </c>
      <c r="F4" s="92">
        <f>'751164-1'!F5+'751164-2'!F6</f>
        <v>1280</v>
      </c>
      <c r="G4" s="92">
        <f>'751164-1'!G5+'751164-2'!G6</f>
        <v>1280</v>
      </c>
      <c r="H4" s="168">
        <f>'751164-1'!H5+'751164-2'!H6</f>
        <v>2</v>
      </c>
      <c r="I4" s="91" t="s">
        <v>28</v>
      </c>
    </row>
    <row r="5" ht="11.25">
      <c r="I5" s="91"/>
    </row>
    <row r="6" spans="1:17" ht="11.25">
      <c r="A6" s="88" t="s">
        <v>104</v>
      </c>
      <c r="B6" s="92">
        <f>'751164-1'!B7+'751164-2'!B8</f>
        <v>0</v>
      </c>
      <c r="C6" s="92">
        <f>'751164-1'!C7+'751164-2'!C8</f>
        <v>0</v>
      </c>
      <c r="D6" s="92">
        <f>'751164-1'!D7+'751164-2'!D8</f>
        <v>1051</v>
      </c>
      <c r="E6" s="92">
        <f>'751164-1'!E7+'751164-2'!E8</f>
        <v>1051</v>
      </c>
      <c r="F6" s="92">
        <f>'751164-1'!F7+'751164-2'!F8</f>
        <v>1051</v>
      </c>
      <c r="G6" s="92">
        <f>'751164-1'!G7+'751164-2'!G8</f>
        <v>1051</v>
      </c>
      <c r="H6" s="168">
        <f>'751164-1'!H7+'751164-2'!H8</f>
        <v>2</v>
      </c>
      <c r="I6" s="91" t="s">
        <v>60</v>
      </c>
      <c r="K6" s="92">
        <f>'751164-1'!K20+'751164-2'!K17</f>
        <v>1230</v>
      </c>
      <c r="L6" s="92">
        <f>'751164-1'!L20+'751164-2'!L17</f>
        <v>1230</v>
      </c>
      <c r="M6" s="92">
        <f>'751164-1'!M20+'751164-2'!M17</f>
        <v>2296</v>
      </c>
      <c r="N6" s="92">
        <f>'751164-1'!N20+'751164-2'!N17</f>
        <v>2308</v>
      </c>
      <c r="O6" s="92">
        <f>'751164-1'!O20+'751164-2'!O17</f>
        <v>2320</v>
      </c>
      <c r="P6" s="92">
        <f>'751164-1'!P20+'751164-2'!P17</f>
        <v>1050</v>
      </c>
      <c r="Q6" s="168">
        <f>'751164-1'!Q20+'751164-2'!Q17</f>
        <v>1.068070007138494</v>
      </c>
    </row>
    <row r="7" ht="11.25">
      <c r="I7" s="91"/>
    </row>
    <row r="8" spans="9:17" ht="11.25">
      <c r="I8" s="91" t="s">
        <v>175</v>
      </c>
      <c r="K8" s="92">
        <f>'751164-1'!K22</f>
        <v>50</v>
      </c>
      <c r="L8" s="92">
        <f>'751164-1'!L22</f>
        <v>50</v>
      </c>
      <c r="M8" s="92">
        <f>'751164-1'!M22</f>
        <v>50</v>
      </c>
      <c r="N8" s="92">
        <f>'751164-1'!N22</f>
        <v>50</v>
      </c>
      <c r="O8" s="92">
        <f>'751164-1'!O22</f>
        <v>50</v>
      </c>
      <c r="P8" s="92">
        <f>'751164-1'!P22</f>
        <v>10</v>
      </c>
      <c r="Q8" s="168">
        <f>'751164-1'!Q22</f>
        <v>0.2</v>
      </c>
    </row>
    <row r="9" ht="11.25">
      <c r="I9" s="91"/>
    </row>
    <row r="10" spans="1:17" ht="11.25">
      <c r="A10" s="89" t="s">
        <v>219</v>
      </c>
      <c r="B10" s="90">
        <f aca="true" t="shared" si="0" ref="B10:G10">SUM(B2:B9)</f>
        <v>1280</v>
      </c>
      <c r="C10" s="90">
        <f t="shared" si="0"/>
        <v>1280</v>
      </c>
      <c r="D10" s="90">
        <f t="shared" si="0"/>
        <v>2346</v>
      </c>
      <c r="E10" s="90">
        <f t="shared" si="0"/>
        <v>2358</v>
      </c>
      <c r="F10" s="90">
        <f t="shared" si="0"/>
        <v>2370</v>
      </c>
      <c r="G10" s="90">
        <f t="shared" si="0"/>
        <v>2370</v>
      </c>
      <c r="H10" s="173"/>
      <c r="I10" s="95" t="s">
        <v>61</v>
      </c>
      <c r="J10" s="89"/>
      <c r="K10" s="90">
        <f>'751164-1'!K24+'751164-2'!K19</f>
        <v>1280</v>
      </c>
      <c r="L10" s="90">
        <f>'751164-1'!L24+'751164-2'!L19</f>
        <v>1280</v>
      </c>
      <c r="M10" s="90">
        <f>'751164-1'!M24+'751164-2'!M19</f>
        <v>2346</v>
      </c>
      <c r="N10" s="90">
        <f>'751164-1'!N24+'751164-2'!N19</f>
        <v>2358</v>
      </c>
      <c r="O10" s="90">
        <f>'751164-1'!O24+'751164-2'!O19</f>
        <v>2370</v>
      </c>
      <c r="P10" s="90">
        <f>'751164-1'!P24+'751164-2'!P19</f>
        <v>1060</v>
      </c>
      <c r="Q10" s="173"/>
    </row>
  </sheetData>
  <mergeCells count="1">
    <mergeCell ref="I1:J1"/>
  </mergeCells>
  <printOptions/>
  <pageMargins left="0.52" right="0.32" top="1" bottom="1" header="0.5" footer="0.5"/>
  <pageSetup horizontalDpi="300" verticalDpi="300" orientation="landscape" paperSize="9" scale="86" r:id="rId1"/>
  <headerFooter alignWithMargins="0">
    <oddHeader>&amp;C&amp;"Arial,Félkövér"&amp;12Kisebbségi önkormányzatok összesen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0">
      <selection activeCell="N12" sqref="N12"/>
    </sheetView>
  </sheetViews>
  <sheetFormatPr defaultColWidth="9.140625" defaultRowHeight="12.75"/>
  <cols>
    <col min="1" max="1" width="18.421875" style="88" customWidth="1"/>
    <col min="2" max="3" width="7.8515625" style="92" bestFit="1" customWidth="1"/>
    <col min="4" max="6" width="8.00390625" style="92" customWidth="1"/>
    <col min="7" max="7" width="8.00390625" style="88" customWidth="1"/>
    <col min="8" max="8" width="8.00390625" style="168" customWidth="1"/>
    <col min="9" max="9" width="9.140625" style="91" customWidth="1"/>
    <col min="10" max="10" width="8.7109375" style="88" customWidth="1"/>
    <col min="11" max="11" width="7.8515625" style="92" bestFit="1" customWidth="1"/>
    <col min="12" max="12" width="7.8515625" style="88" bestFit="1" customWidth="1"/>
    <col min="13" max="16" width="8.00390625" style="88" customWidth="1"/>
    <col min="17" max="17" width="11.57421875" style="16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181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181" t="s">
        <v>645</v>
      </c>
    </row>
    <row r="2" spans="1:17" ht="11.25">
      <c r="A2" s="88" t="s">
        <v>215</v>
      </c>
      <c r="B2" s="92">
        <f>'önk-int.nélk'!B7+'önk-int.nélk'!B13+'önk-int.nélk'!B24+'önk-int.nélk'!B52+'önk-int.nélk'!B99+'önk-int.nélk'!B104+'önk-int.nélk'!B110+'önk-int.nélk'!B116+'önk-int.nélk'!B121+'önk-int.nélk'!B128+iskola!B2+óvoda!B2+zene!B2+'műv.h'!B2+könyvtár!B2+DGYSZ!B2+'751966'!B4</f>
        <v>387482</v>
      </c>
      <c r="C2" s="92">
        <f>'önk-int.nélk'!C7+'önk-int.nélk'!C13+'önk-int.nélk'!C24+'önk-int.nélk'!C52+'önk-int.nélk'!C99+'önk-int.nélk'!C104+'önk-int.nélk'!C110+'önk-int.nélk'!C116+'önk-int.nélk'!C121+'önk-int.nélk'!C128+iskola!C2+óvoda!C2+zene!C2+'műv.h'!C2+könyvtár!C2+DGYSZ!C2+'751966'!C4</f>
        <v>441790</v>
      </c>
      <c r="D2" s="92">
        <f>'önk-int.nélk'!D7+'önk-int.nélk'!D13+'önk-int.nélk'!D24+'önk-int.nélk'!D52+'önk-int.nélk'!D99+'önk-int.nélk'!D104+'önk-int.nélk'!D110+'önk-int.nélk'!D116+'önk-int.nélk'!D121+'önk-int.nélk'!D128+iskola!D2+óvoda!D2+zene!D2+'műv.h'!D2+könyvtár!D2+DGYSZ!D2+'751966'!D4</f>
        <v>443215</v>
      </c>
      <c r="E2" s="92">
        <f>'önk-int.nélk'!E7+'önk-int.nélk'!E13+'önk-int.nélk'!E24+'önk-int.nélk'!E52+'önk-int.nélk'!E99+'önk-int.nélk'!E104+'önk-int.nélk'!E110+'önk-int.nélk'!E116+'önk-int.nélk'!E121+'önk-int.nélk'!E128+iskola!E2+óvoda!E2+zene!E2+'műv.h'!E2+könyvtár!E2+DGYSZ!E2+'751966'!E4</f>
        <v>408035</v>
      </c>
      <c r="F2" s="92">
        <f>'önk-int.nélk'!F7+'önk-int.nélk'!F13+'önk-int.nélk'!F24+'önk-int.nélk'!F52+'önk-int.nélk'!F99+'önk-int.nélk'!F104+'önk-int.nélk'!F110+'önk-int.nélk'!F116+'önk-int.nélk'!F121+'önk-int.nélk'!F128+iskola!F2+óvoda!F2+zene!F2+'műv.h'!F2+könyvtár!F2+DGYSZ!F2+'751966'!F4</f>
        <v>358700</v>
      </c>
      <c r="G2" s="92">
        <f>'önk-int.nélk'!G7+'önk-int.nélk'!G13+'önk-int.nélk'!G24+'önk-int.nélk'!G52+'önk-int.nélk'!G99+'önk-int.nélk'!G104+'önk-int.nélk'!G110+'önk-int.nélk'!G116+'önk-int.nélk'!G121+'önk-int.nélk'!G128+iskola!G2+óvoda!G2+zene!G2+'műv.h'!G2+könyvtár!G2+DGYSZ!G2+'751966'!G4</f>
        <v>358700</v>
      </c>
      <c r="H2" s="168">
        <f>G2/F2</f>
        <v>1</v>
      </c>
      <c r="I2" s="91" t="s">
        <v>507</v>
      </c>
      <c r="K2" s="92">
        <f>'önk-int.nélk'!K13+'önk-int.nélk'!K24+'önk-int.nélk'!K33+'önk-int.nélk'!K39+'önk-int.nélk'!K52+'önk-int.nélk'!K76+'önk-int.nélk'!K82+'önk-int.nélk'!K88+'önk-int.nélk'!K99+'önk-int.nélk'!K110+iskola!K2+óvoda!K2+zene!K2+'műv.h'!K2+könyvtár!K2+DGYSZ!K2</f>
        <v>365865</v>
      </c>
      <c r="L2" s="92">
        <f>'önk-int.nélk'!L13+'önk-int.nélk'!L24+'önk-int.nélk'!L33+'önk-int.nélk'!L39+'önk-int.nélk'!L52+'önk-int.nélk'!L76+'önk-int.nélk'!L82+'önk-int.nélk'!L88+'önk-int.nélk'!L99+'önk-int.nélk'!L110+iskola!L2+óvoda!L2+zene!L2+'műv.h'!L2+könyvtár!L2+DGYSZ!L2</f>
        <v>374077</v>
      </c>
      <c r="M2" s="92">
        <f>'önk-int.nélk'!M13+'önk-int.nélk'!M24+'önk-int.nélk'!M33+'önk-int.nélk'!M39+'önk-int.nélk'!M52+'önk-int.nélk'!M76+'önk-int.nélk'!M82+'önk-int.nélk'!M88+'önk-int.nélk'!M99+'önk-int.nélk'!M110+iskola!M2+óvoda!M2+zene!M2+'műv.h'!M2+könyvtár!M2+DGYSZ!M2</f>
        <v>374331</v>
      </c>
      <c r="N2" s="92">
        <f>'önk-int.nélk'!N13+'önk-int.nélk'!N24+'önk-int.nélk'!N33+'önk-int.nélk'!N39+'önk-int.nélk'!N52+'önk-int.nélk'!N76+'önk-int.nélk'!N82+'önk-int.nélk'!N88+'önk-int.nélk'!N99+'önk-int.nélk'!N110+iskola!N2+óvoda!N2+zene!N2+'műv.h'!N2+könyvtár!N2+DGYSZ!N2</f>
        <v>372511</v>
      </c>
      <c r="O2" s="92">
        <f>'önk-int.nélk'!O13+'önk-int.nélk'!O24+'önk-int.nélk'!O33+'önk-int.nélk'!O39+'önk-int.nélk'!O52+'önk-int.nélk'!O76+'önk-int.nélk'!O82+'önk-int.nélk'!O88+'önk-int.nélk'!O99+'önk-int.nélk'!O110+iskola!O2+óvoda!O2+zene!O2+'műv.h'!O2+könyvtár!O2+DGYSZ!O2</f>
        <v>370799</v>
      </c>
      <c r="P2" s="92">
        <f>'önk-int.nélk'!P13+'önk-int.nélk'!P24+'önk-int.nélk'!P33+'önk-int.nélk'!P39+'önk-int.nélk'!P52+'önk-int.nélk'!P76+'önk-int.nélk'!P82+'önk-int.nélk'!P88+'önk-int.nélk'!P99+'önk-int.nélk'!P110+iskola!P2+óvoda!P2+zene!P2+'műv.h'!P2+könyvtár!P2+DGYSZ!P2</f>
        <v>358760</v>
      </c>
      <c r="Q2" s="168">
        <f>P2/O2</f>
        <v>0.9675322748982602</v>
      </c>
    </row>
    <row r="4" spans="1:17" ht="11.25">
      <c r="A4" s="88" t="s">
        <v>130</v>
      </c>
      <c r="B4" s="92">
        <f>'önk-int.nélk'!B8+'önk-int.nélk'!B14+'önk-int.nélk'!B19+'önk-int.nélk'!B25+'önk-int.nélk'!B45+'önk-int.nélk'!B76+'önk-int.nélk'!B105+'önk-int.nélk'!B122+'önk-int.nélk'!B133+iskola!B4+óvoda!B4+zene!B4+'műv.h'!B4+könyvtár!B4+'751966'!B15</f>
        <v>279062</v>
      </c>
      <c r="C4" s="92">
        <f>'önk-int.nélk'!C8+'önk-int.nélk'!C14+'önk-int.nélk'!C19+'önk-int.nélk'!C25+'önk-int.nélk'!C45+'önk-int.nélk'!C76+'önk-int.nélk'!C105+'önk-int.nélk'!C122+'önk-int.nélk'!C133+iskola!C4+óvoda!C4+zene!C4+'műv.h'!C4+könyvtár!C4+'751966'!C15</f>
        <v>319062</v>
      </c>
      <c r="D4" s="92">
        <f>'önk-int.nélk'!D8+'önk-int.nélk'!D14+'önk-int.nélk'!D19+'önk-int.nélk'!D25+'önk-int.nélk'!D45+'önk-int.nélk'!D76+'önk-int.nélk'!D105+'önk-int.nélk'!D122+'önk-int.nélk'!D133+iskola!D4+óvoda!D4+zene!D4+'műv.h'!D4+könyvtár!D4+'751966'!D15</f>
        <v>417608</v>
      </c>
      <c r="E4" s="92">
        <f>'önk-int.nélk'!E8+'önk-int.nélk'!E14+'önk-int.nélk'!E19+'önk-int.nélk'!E25+'önk-int.nélk'!E45+'önk-int.nélk'!E76+'önk-int.nélk'!E105+'önk-int.nélk'!E122+'önk-int.nélk'!E133+iskola!E4+óvoda!E4+zene!E4+'műv.h'!E4+könyvtár!E4+'751966'!E15</f>
        <v>576601</v>
      </c>
      <c r="F4" s="92">
        <f>'önk-int.nélk'!F8+'önk-int.nélk'!F14+'önk-int.nélk'!F19+'önk-int.nélk'!F25+'önk-int.nélk'!F45+'önk-int.nélk'!F76+'önk-int.nélk'!F105+'önk-int.nélk'!F122+'önk-int.nélk'!F133+iskola!F4+óvoda!F4+zene!F4+'műv.h'!F4+könyvtár!F4+'751966'!F15</f>
        <v>634637</v>
      </c>
      <c r="G4" s="92">
        <f>'önk-int.nélk'!G8+'önk-int.nélk'!G14+'önk-int.nélk'!G19+'önk-int.nélk'!G25+'önk-int.nélk'!G45+'önk-int.nélk'!G76+'önk-int.nélk'!G105+'önk-int.nélk'!G122+'önk-int.nélk'!G133+iskola!G4+óvoda!G4+zene!G4+'műv.h'!G4+könyvtár!G4+'751966'!G15</f>
        <v>631124</v>
      </c>
      <c r="H4" s="168">
        <f aca="true" t="shared" si="0" ref="H4:H15">G4/F4</f>
        <v>0.9944645521770713</v>
      </c>
      <c r="I4" s="91" t="s">
        <v>28</v>
      </c>
      <c r="K4" s="92">
        <f>'önk-int.nélk'!K14+'önk-int.nélk'!K25+'önk-int.nélk'!K34+'önk-int.nélk'!K40+'önk-int.nélk'!K53+'önk-int.nélk'!K77+'önk-int.nélk'!K83+'önk-int.nélk'!K89+'önk-int.nélk'!K100+'önk-int.nélk'!K112+iskola!K4+óvoda!K4+zene!K4+'műv.h'!K4+könyvtár!K4+DGYSZ!K4</f>
        <v>115081</v>
      </c>
      <c r="L4" s="92">
        <f>'önk-int.nélk'!L14+'önk-int.nélk'!L25+'önk-int.nélk'!L34+'önk-int.nélk'!L40+'önk-int.nélk'!L53+'önk-int.nélk'!L77+'önk-int.nélk'!L83+'önk-int.nélk'!L89+'önk-int.nélk'!L100+'önk-int.nélk'!L112+iskola!L4+óvoda!L4+zene!L4+'műv.h'!L4+könyvtár!L4+DGYSZ!L4</f>
        <v>117622</v>
      </c>
      <c r="M4" s="92">
        <f>'önk-int.nélk'!M14+'önk-int.nélk'!M25+'önk-int.nélk'!M34+'önk-int.nélk'!M40+'önk-int.nélk'!M53+'önk-int.nélk'!M77+'önk-int.nélk'!M83+'önk-int.nélk'!M89+'önk-int.nélk'!M100+'önk-int.nélk'!M112+iskola!M4+óvoda!M4+zene!M4+'műv.h'!M4+könyvtár!M4+DGYSZ!M4</f>
        <v>117697</v>
      </c>
      <c r="N4" s="92">
        <f>'önk-int.nélk'!N14+'önk-int.nélk'!N25+'önk-int.nélk'!N34+'önk-int.nélk'!N40+'önk-int.nélk'!N53+'önk-int.nélk'!N77+'önk-int.nélk'!N83+'önk-int.nélk'!N89+'önk-int.nélk'!N100+'önk-int.nélk'!N112+iskola!N4+óvoda!N4+zene!N4+'műv.h'!N4+könyvtár!N4+DGYSZ!N4</f>
        <v>117421</v>
      </c>
      <c r="O4" s="92">
        <f>'önk-int.nélk'!O14+'önk-int.nélk'!O25+'önk-int.nélk'!O34+'önk-int.nélk'!O40+'önk-int.nélk'!O53+'önk-int.nélk'!O77+'önk-int.nélk'!O83+'önk-int.nélk'!O89+'önk-int.nélk'!O100+'önk-int.nélk'!O112+iskola!O4+óvoda!O4+zene!O4+'műv.h'!O4+könyvtár!O4+DGYSZ!O4</f>
        <v>118146</v>
      </c>
      <c r="P4" s="92">
        <f>'önk-int.nélk'!P14+'önk-int.nélk'!P25+'önk-int.nélk'!P34+'önk-int.nélk'!P40+'önk-int.nélk'!P53+'önk-int.nélk'!P77+'önk-int.nélk'!P83+'önk-int.nélk'!P89+'önk-int.nélk'!P100+'önk-int.nélk'!P112+iskola!P4+óvoda!P4+zene!P4+'műv.h'!P4+könyvtár!P4+DGYSZ!P4</f>
        <v>113965</v>
      </c>
      <c r="Q4" s="168">
        <f>P4/O4</f>
        <v>0.9646115822795525</v>
      </c>
    </row>
    <row r="6" spans="1:17" ht="11.25">
      <c r="A6" s="88" t="s">
        <v>95</v>
      </c>
      <c r="B6" s="92">
        <f>'önk-int.nélk'!B26+'önk-int.nélk'!B33+'önk-int.nélk'!B39+'önk-int.nélk'!B46+'önk-int.nélk'!B53+'önk-int.nélk'!B70+'önk-int.nélk'!B77+'önk-int.nélk'!B82+'önk-int.nélk'!B88+'önk-int.nélk'!B94+'önk-int.nélk'!B123+iskola!B6+'műv.h'!B6+DGYSZ!B4</f>
        <v>44137</v>
      </c>
      <c r="C6" s="92">
        <f>'önk-int.nélk'!C26+'önk-int.nélk'!C33+'önk-int.nélk'!C39+'önk-int.nélk'!C46+'önk-int.nélk'!C53+'önk-int.nélk'!C70+'önk-int.nélk'!C77+'önk-int.nélk'!C82+'önk-int.nélk'!C88+'önk-int.nélk'!C94+'önk-int.nélk'!C123+iskola!C6+'műv.h'!C6+DGYSZ!C4</f>
        <v>46242</v>
      </c>
      <c r="D6" s="92">
        <f>'önk-int.nélk'!D26+'önk-int.nélk'!D33+'önk-int.nélk'!D39+'önk-int.nélk'!D46+'önk-int.nélk'!D53+'önk-int.nélk'!D70+'önk-int.nélk'!D77+'önk-int.nélk'!D82+'önk-int.nélk'!D88+'önk-int.nélk'!D94+'önk-int.nélk'!D123+iskola!D6+'műv.h'!D6+DGYSZ!D4</f>
        <v>57282</v>
      </c>
      <c r="E6" s="92">
        <f>'önk-int.nélk'!E26+'önk-int.nélk'!E33+'önk-int.nélk'!E39+'önk-int.nélk'!E46+'önk-int.nélk'!E53+'önk-int.nélk'!E70+'önk-int.nélk'!E77+'önk-int.nélk'!E82+'önk-int.nélk'!E88+'önk-int.nélk'!E94+'önk-int.nélk'!E123+iskola!E6+'műv.h'!E6+DGYSZ!E4</f>
        <v>56373</v>
      </c>
      <c r="F6" s="92">
        <f>'önk-int.nélk'!F26+'önk-int.nélk'!F33+'önk-int.nélk'!F39+'önk-int.nélk'!F46+'önk-int.nélk'!F53+'önk-int.nélk'!F70+'önk-int.nélk'!F77+'önk-int.nélk'!F82+'önk-int.nélk'!F88+'önk-int.nélk'!F94+'önk-int.nélk'!F123+iskola!F6+'műv.h'!F6+DGYSZ!F4</f>
        <v>55974</v>
      </c>
      <c r="G6" s="92">
        <f>'önk-int.nélk'!G26+'önk-int.nélk'!G33+'önk-int.nélk'!G39+'önk-int.nélk'!G46+'önk-int.nélk'!G53+'önk-int.nélk'!G70+'önk-int.nélk'!G77+'önk-int.nélk'!G82+'önk-int.nélk'!G88+'önk-int.nélk'!G94+'önk-int.nélk'!G123+iskola!G6+'műv.h'!G6+DGYSZ!G4</f>
        <v>55614</v>
      </c>
      <c r="H6" s="168">
        <f t="shared" si="0"/>
        <v>0.9935684424911566</v>
      </c>
      <c r="I6" s="91" t="s">
        <v>506</v>
      </c>
      <c r="K6" s="92">
        <f>'önk-int.nélk'!K3+'önk-int.nélk'!K7+'önk-int.nélk'!K15+'önk-int.nélk'!K19+'önk-int.nélk'!K26+'önk-int.nélk'!K35+'önk-int.nélk'!K41+'önk-int.nélk'!K46+'önk-int.nélk'!K54+'önk-int.nélk'!K58+'önk-int.nélk'!K62+'önk-int.nélk'!K70+'önk-int.nélk'!K78+'önk-int.nélk'!K84+'önk-int.nélk'!K94+'önk-int.nélk'!K105+'önk-int.nélk'!K133+iskola!K6+óvoda!K6+zene!K6+'műv.h'!K6+könyvtár!K6+DGYSZ!K6</f>
        <v>231786</v>
      </c>
      <c r="L6" s="92">
        <f>'önk-int.nélk'!L3+'önk-int.nélk'!L7+'önk-int.nélk'!L15+'önk-int.nélk'!L19+'önk-int.nélk'!L26+'önk-int.nélk'!L35+'önk-int.nélk'!L41+'önk-int.nélk'!L46+'önk-int.nélk'!L54+'önk-int.nélk'!L58+'önk-int.nélk'!L62+'önk-int.nélk'!L70+'önk-int.nélk'!L78+'önk-int.nélk'!L84+'önk-int.nélk'!L94+'önk-int.nélk'!L105+'önk-int.nélk'!L133+iskola!L6+óvoda!L6+zene!L6+'műv.h'!L6+könyvtár!L6+DGYSZ!L6</f>
        <v>232240</v>
      </c>
      <c r="M6" s="92">
        <f>'önk-int.nélk'!M3+'önk-int.nélk'!M7+'önk-int.nélk'!M15+'önk-int.nélk'!M19+'önk-int.nélk'!M26+'önk-int.nélk'!M35+'önk-int.nélk'!M41+'önk-int.nélk'!M46+'önk-int.nélk'!M54+'önk-int.nélk'!M58+'önk-int.nélk'!M62+'önk-int.nélk'!M70+'önk-int.nélk'!M78+'önk-int.nélk'!M84+'önk-int.nélk'!M94+'önk-int.nélk'!M105+'önk-int.nélk'!M133+iskola!M6+óvoda!M6+zene!M6+'műv.h'!M6+könyvtár!M6+DGYSZ!M6</f>
        <v>271017</v>
      </c>
      <c r="N6" s="92">
        <f>'önk-int.nélk'!N3+'önk-int.nélk'!N7+'önk-int.nélk'!N15+'önk-int.nélk'!N19+'önk-int.nélk'!N26+'önk-int.nélk'!N35+'önk-int.nélk'!N41+'önk-int.nélk'!N46+'önk-int.nélk'!N54+'önk-int.nélk'!N58+'önk-int.nélk'!N62+'önk-int.nélk'!N70+'önk-int.nélk'!N78+'önk-int.nélk'!N84+'önk-int.nélk'!N94+'önk-int.nélk'!N105+'önk-int.nélk'!N133+iskola!N6+óvoda!N6+zene!N6+'műv.h'!N6+könyvtár!N6+DGYSZ!N6</f>
        <v>263071</v>
      </c>
      <c r="O6" s="92">
        <f>'önk-int.nélk'!O3+'önk-int.nélk'!O7+'önk-int.nélk'!O15+'önk-int.nélk'!O19+'önk-int.nélk'!O26+'önk-int.nélk'!O35+'önk-int.nélk'!O41+'önk-int.nélk'!O46+'önk-int.nélk'!O54+'önk-int.nélk'!O58+'önk-int.nélk'!O62+'önk-int.nélk'!O70+'önk-int.nélk'!O78+'önk-int.nélk'!O84+'önk-int.nélk'!O94+'önk-int.nélk'!O105+'önk-int.nélk'!O133+iskola!O6+óvoda!O6+zene!O6+'műv.h'!O6+könyvtár!O6+DGYSZ!O6+'önk-int.nélk'!O91</f>
        <v>260776</v>
      </c>
      <c r="P6" s="92">
        <f>'önk-int.nélk'!P3+'önk-int.nélk'!P7+'önk-int.nélk'!P15+'önk-int.nélk'!P19+'önk-int.nélk'!P26+'önk-int.nélk'!P35+'önk-int.nélk'!P41+'önk-int.nélk'!P46+'önk-int.nélk'!P54+'önk-int.nélk'!P58+'önk-int.nélk'!P62+'önk-int.nélk'!P70+'önk-int.nélk'!P78+'önk-int.nélk'!P84+'önk-int.nélk'!P94+'önk-int.nélk'!P105+'önk-int.nélk'!P133+iskola!P6+óvoda!P6+zene!P6+'műv.h'!P6+könyvtár!P6+DGYSZ!P6+'önk-int.nélk'!P91</f>
        <v>234317</v>
      </c>
      <c r="Q6" s="168">
        <f>P6/O6</f>
        <v>0.8985374420958984</v>
      </c>
    </row>
    <row r="8" spans="1:17" ht="11.25">
      <c r="A8" s="88" t="s">
        <v>256</v>
      </c>
      <c r="B8" s="92">
        <f>'önk-int.nélk'!B27+'önk-int.nélk'!B47+'önk-int.nélk'!B134+'önk-int.nélk'!B71+iskola!B8+óvoda!B6+zene!B6+'műv.h'!B8</f>
        <v>0</v>
      </c>
      <c r="C8" s="92">
        <f>'önk-int.nélk'!C27+'önk-int.nélk'!C47+'önk-int.nélk'!C134+'önk-int.nélk'!C71+iskola!C8+óvoda!C6+zene!C6+'műv.h'!C8</f>
        <v>0</v>
      </c>
      <c r="D8" s="92">
        <f>'önk-int.nélk'!D27+'önk-int.nélk'!D47+'önk-int.nélk'!D134+'önk-int.nélk'!D71+iskola!D8+óvoda!D6+zene!D6+'műv.h'!D8</f>
        <v>214446</v>
      </c>
      <c r="E8" s="92">
        <f>'önk-int.nélk'!E27+'önk-int.nélk'!E47+'önk-int.nélk'!E134+'önk-int.nélk'!E71+iskola!E8+óvoda!E6+zene!E6+'műv.h'!E8</f>
        <v>214446</v>
      </c>
      <c r="F8" s="92">
        <f>'önk-int.nélk'!F27+'önk-int.nélk'!F47+'önk-int.nélk'!F134+'önk-int.nélk'!F71+iskola!F8+óvoda!F6+zene!F6+'műv.h'!F8</f>
        <v>175188</v>
      </c>
      <c r="G8" s="92">
        <f>'önk-int.nélk'!G27+'önk-int.nélk'!G47+'önk-int.nélk'!G134+'önk-int.nélk'!G71+iskola!G8+óvoda!G6+zene!G6+'műv.h'!G8</f>
        <v>175188</v>
      </c>
      <c r="H8" s="168">
        <f t="shared" si="0"/>
        <v>1</v>
      </c>
      <c r="I8" s="91" t="s">
        <v>272</v>
      </c>
      <c r="K8" s="92">
        <f>'önk-int.nélk'!K104+'önk-int.nélk'!K111+'önk-int.nélk'!K116+'önk-int.nélk'!K121+'önk-int.nélk'!K128</f>
        <v>26842</v>
      </c>
      <c r="L8" s="92">
        <f>'önk-int.nélk'!L104+'önk-int.nélk'!L111+'önk-int.nélk'!L116+'önk-int.nélk'!L121+'önk-int.nélk'!L128</f>
        <v>34045</v>
      </c>
      <c r="M8" s="92">
        <f>'önk-int.nélk'!M104+'önk-int.nélk'!M111+'önk-int.nélk'!M116+'önk-int.nélk'!M121+'önk-int.nélk'!M128</f>
        <v>35489</v>
      </c>
      <c r="N8" s="92">
        <f>'önk-int.nélk'!N104+'önk-int.nélk'!N111+'önk-int.nélk'!N116+'önk-int.nélk'!N121+'önk-int.nélk'!N128</f>
        <v>34559</v>
      </c>
      <c r="O8" s="92">
        <f>'önk-int.nélk'!O104+'önk-int.nélk'!O111+'önk-int.nélk'!O116+'önk-int.nélk'!O121+'önk-int.nélk'!O128</f>
        <v>38161</v>
      </c>
      <c r="P8" s="92">
        <f>'önk-int.nélk'!P104+'önk-int.nélk'!P111+'önk-int.nélk'!P116+'önk-int.nélk'!P121+'önk-int.nélk'!P128</f>
        <v>38161</v>
      </c>
      <c r="Q8" s="168">
        <f>P8/O8</f>
        <v>1</v>
      </c>
    </row>
    <row r="10" spans="9:17" ht="11.25">
      <c r="I10" s="91" t="s">
        <v>175</v>
      </c>
      <c r="K10" s="92">
        <f>'önk-int.nélk'!K27+'önk-int.nélk'!K71+'önk-int.nélk'!K90+'önk-int.nélk'!K122+'műv.h'!K8</f>
        <v>8640</v>
      </c>
      <c r="L10" s="92">
        <f>'önk-int.nélk'!L27+'önk-int.nélk'!L71+'önk-int.nélk'!L90+'önk-int.nélk'!L122+'műv.h'!L8</f>
        <v>58145</v>
      </c>
      <c r="M10" s="92">
        <f>'önk-int.nélk'!M27+'önk-int.nélk'!M71+'önk-int.nélk'!M90+'önk-int.nélk'!M122+'műv.h'!M8</f>
        <v>60055</v>
      </c>
      <c r="N10" s="92">
        <f>'önk-int.nélk'!N27+'önk-int.nélk'!N71+'önk-int.nélk'!N90+'önk-int.nélk'!N122+'műv.h'!N8</f>
        <v>65287</v>
      </c>
      <c r="O10" s="92">
        <f>'önk-int.nélk'!O27+'önk-int.nélk'!O71+'önk-int.nélk'!O90+'önk-int.nélk'!O122+'műv.h'!O8</f>
        <v>66331</v>
      </c>
      <c r="P10" s="92">
        <f>'önk-int.nélk'!P27+'önk-int.nélk'!P71+'önk-int.nélk'!P90+'önk-int.nélk'!P122+'műv.h'!P8</f>
        <v>66331</v>
      </c>
      <c r="Q10" s="168">
        <f>P10/O10</f>
        <v>1</v>
      </c>
    </row>
    <row r="11" spans="1:8" ht="11.25">
      <c r="A11" s="88" t="s">
        <v>298</v>
      </c>
      <c r="B11" s="92">
        <f>'751966'!B20</f>
        <v>50289</v>
      </c>
      <c r="C11" s="92">
        <f>'751966'!C20</f>
        <v>21791</v>
      </c>
      <c r="D11" s="92">
        <f>'751966'!D20</f>
        <v>-62552</v>
      </c>
      <c r="E11" s="92">
        <f>'751966'!E20</f>
        <v>-183231</v>
      </c>
      <c r="F11" s="92">
        <f>'751966'!F20</f>
        <v>-190169</v>
      </c>
      <c r="G11" s="92">
        <f>'751966'!G20</f>
        <v>-230539</v>
      </c>
      <c r="H11" s="168">
        <f t="shared" si="0"/>
        <v>1.2122848624118547</v>
      </c>
    </row>
    <row r="12" spans="9:17" ht="11.25">
      <c r="I12" s="91" t="s">
        <v>280</v>
      </c>
      <c r="K12" s="92">
        <f>'önk-int.nélk'!K28</f>
        <v>3120</v>
      </c>
      <c r="L12" s="92">
        <f>'önk-int.nélk'!L28</f>
        <v>3120</v>
      </c>
      <c r="M12" s="92">
        <f>'önk-int.nélk'!M28</f>
        <v>3120</v>
      </c>
      <c r="N12" s="92">
        <f>'önk-int.nélk'!N28</f>
        <v>3120</v>
      </c>
      <c r="O12" s="92">
        <f>'önk-int.nélk'!O28</f>
        <v>3120</v>
      </c>
      <c r="P12" s="92">
        <f>'önk-int.nélk'!P28</f>
        <v>0</v>
      </c>
      <c r="Q12" s="168">
        <f>P12/O12</f>
        <v>0</v>
      </c>
    </row>
    <row r="13" spans="1:8" ht="11.25">
      <c r="A13" s="88" t="s">
        <v>333</v>
      </c>
      <c r="B13" s="92">
        <f>kisebbs!B10</f>
        <v>1280</v>
      </c>
      <c r="C13" s="92">
        <f>kisebbs!C10</f>
        <v>1280</v>
      </c>
      <c r="D13" s="92">
        <f>kisebbs!D10</f>
        <v>2346</v>
      </c>
      <c r="E13" s="92">
        <f>kisebbs!E10</f>
        <v>2358</v>
      </c>
      <c r="F13" s="92">
        <f>kisebbs!F10</f>
        <v>2370</v>
      </c>
      <c r="G13" s="92">
        <f>kisebbs!G10</f>
        <v>2370</v>
      </c>
      <c r="H13" s="168">
        <f t="shared" si="0"/>
        <v>1</v>
      </c>
    </row>
    <row r="14" spans="9:17" ht="11.25">
      <c r="I14" s="91" t="s">
        <v>303</v>
      </c>
      <c r="K14" s="92">
        <f>'önk-int.nélk'!K29</f>
        <v>9636</v>
      </c>
      <c r="L14" s="92">
        <f>'önk-int.nélk'!L29</f>
        <v>9636</v>
      </c>
      <c r="M14" s="92">
        <f>'önk-int.nélk'!M29</f>
        <v>9636</v>
      </c>
      <c r="N14" s="92">
        <f>'önk-int.nélk'!N29</f>
        <v>9636</v>
      </c>
      <c r="O14" s="92">
        <f>'önk-int.nélk'!O29</f>
        <v>9636</v>
      </c>
      <c r="P14" s="92">
        <f>'önk-int.nélk'!P29</f>
        <v>0</v>
      </c>
      <c r="Q14" s="168">
        <f>P14/O14</f>
        <v>0</v>
      </c>
    </row>
    <row r="15" spans="1:8" ht="11.25">
      <c r="A15" s="88" t="s">
        <v>341</v>
      </c>
      <c r="B15" s="92">
        <f>'901116'!B30</f>
        <v>190133</v>
      </c>
      <c r="C15" s="92">
        <f>'901116'!C30</f>
        <v>190133</v>
      </c>
      <c r="D15" s="92">
        <f>'901116'!D30</f>
        <v>190133</v>
      </c>
      <c r="E15" s="92">
        <f>'901116'!E30</f>
        <v>190133</v>
      </c>
      <c r="F15" s="92">
        <f>'901116'!F30</f>
        <v>130030</v>
      </c>
      <c r="G15" s="92">
        <f>'901116'!G30</f>
        <v>49323</v>
      </c>
      <c r="H15" s="168">
        <f t="shared" si="0"/>
        <v>0.37932015688687226</v>
      </c>
    </row>
    <row r="16" spans="8:17" ht="11.25">
      <c r="H16" s="179"/>
      <c r="I16" s="91" t="s">
        <v>334</v>
      </c>
      <c r="K16" s="92">
        <f>kisebbs!K10</f>
        <v>1280</v>
      </c>
      <c r="L16" s="92">
        <f>kisebbs!L10</f>
        <v>1280</v>
      </c>
      <c r="M16" s="92">
        <f>kisebbs!M10</f>
        <v>2346</v>
      </c>
      <c r="N16" s="92">
        <f>kisebbs!N10</f>
        <v>2358</v>
      </c>
      <c r="O16" s="92">
        <f>kisebbs!O10</f>
        <v>2370</v>
      </c>
      <c r="P16" s="92">
        <f>kisebbs!P10</f>
        <v>1060</v>
      </c>
      <c r="Q16" s="168">
        <f>P16/O16</f>
        <v>0.4472573839662447</v>
      </c>
    </row>
    <row r="17" spans="1:8" ht="11.25">
      <c r="A17" s="88" t="s">
        <v>574</v>
      </c>
      <c r="G17" s="92">
        <f>'önk-int.nélk'!G67</f>
        <v>0</v>
      </c>
      <c r="H17" s="179"/>
    </row>
    <row r="18" spans="8:17" ht="11.25">
      <c r="H18" s="179"/>
      <c r="I18" s="91" t="s">
        <v>550</v>
      </c>
      <c r="K18" s="92">
        <f>'901116'!K30</f>
        <v>190133</v>
      </c>
      <c r="L18" s="92">
        <f>'901116'!L30</f>
        <v>190133</v>
      </c>
      <c r="M18" s="92">
        <f>'901116'!M30</f>
        <v>190133</v>
      </c>
      <c r="N18" s="92">
        <f>'901116'!N30</f>
        <v>190133</v>
      </c>
      <c r="O18" s="92">
        <f>'901116'!O30</f>
        <v>130030</v>
      </c>
      <c r="P18" s="92">
        <f>'901116'!P30</f>
        <v>74403</v>
      </c>
      <c r="Q18" s="168">
        <f>P18/O18</f>
        <v>0.5721987233715297</v>
      </c>
    </row>
    <row r="19" ht="11.25">
      <c r="H19" s="179"/>
    </row>
    <row r="20" spans="8:16" ht="11.25">
      <c r="H20" s="179"/>
      <c r="I20" s="91" t="s">
        <v>575</v>
      </c>
      <c r="P20" s="92">
        <f>'önk-int.nélk'!P66</f>
        <v>19429</v>
      </c>
    </row>
    <row r="21" ht="11.25">
      <c r="H21" s="179"/>
    </row>
    <row r="22" spans="8:17" ht="11.25">
      <c r="H22" s="179"/>
      <c r="I22" s="91" t="s">
        <v>627</v>
      </c>
      <c r="K22" s="92">
        <f>'önk-int.nélk'!K134</f>
        <v>0</v>
      </c>
      <c r="L22" s="92">
        <f>'önk-int.nélk'!L134</f>
        <v>0</v>
      </c>
      <c r="M22" s="92">
        <f>'önk-int.nélk'!M134</f>
        <v>198654</v>
      </c>
      <c r="N22" s="92">
        <f>'önk-int.nélk'!N134</f>
        <v>206619</v>
      </c>
      <c r="O22" s="92">
        <f>'önk-int.nélk'!O134</f>
        <v>167361</v>
      </c>
      <c r="P22" s="92">
        <f>'önk-int.nélk'!P134</f>
        <v>0</v>
      </c>
      <c r="Q22" s="168">
        <f>P22/O22</f>
        <v>0</v>
      </c>
    </row>
    <row r="23" ht="11.25">
      <c r="H23" s="179"/>
    </row>
    <row r="24" spans="1:17" ht="11.25">
      <c r="A24" s="89" t="s">
        <v>545</v>
      </c>
      <c r="B24" s="90">
        <f aca="true" t="shared" si="1" ref="B24:G24">SUM(B2:B19)</f>
        <v>952383</v>
      </c>
      <c r="C24" s="90">
        <f t="shared" si="1"/>
        <v>1020298</v>
      </c>
      <c r="D24" s="90">
        <f t="shared" si="1"/>
        <v>1262478</v>
      </c>
      <c r="E24" s="90">
        <f t="shared" si="1"/>
        <v>1264715</v>
      </c>
      <c r="F24" s="90">
        <f t="shared" si="1"/>
        <v>1166730</v>
      </c>
      <c r="G24" s="90">
        <f t="shared" si="1"/>
        <v>1041780</v>
      </c>
      <c r="H24" s="179"/>
      <c r="I24" s="95" t="s">
        <v>548</v>
      </c>
      <c r="J24" s="89"/>
      <c r="K24" s="90">
        <f aca="true" t="shared" si="2" ref="K24:P24">SUM(K2:K23)</f>
        <v>952383</v>
      </c>
      <c r="L24" s="90">
        <f t="shared" si="2"/>
        <v>1020298</v>
      </c>
      <c r="M24" s="90">
        <f t="shared" si="2"/>
        <v>1262478</v>
      </c>
      <c r="N24" s="90">
        <f t="shared" si="2"/>
        <v>1264715</v>
      </c>
      <c r="O24" s="90">
        <f t="shared" si="2"/>
        <v>1166730</v>
      </c>
      <c r="P24" s="90">
        <f t="shared" si="2"/>
        <v>906426</v>
      </c>
      <c r="Q24" s="168">
        <f>P24/O24</f>
        <v>0.7768943971612969</v>
      </c>
    </row>
    <row r="25" ht="11.25">
      <c r="H25" s="179"/>
    </row>
    <row r="26" spans="1:17" ht="11.25">
      <c r="A26" s="88" t="s">
        <v>547</v>
      </c>
      <c r="B26" s="92">
        <f>'felhalm.'!B37</f>
        <v>93037</v>
      </c>
      <c r="C26" s="92">
        <f>'felhalm.'!C37</f>
        <v>93037</v>
      </c>
      <c r="D26" s="92">
        <f>'felhalm.'!D37</f>
        <v>93037</v>
      </c>
      <c r="E26" s="92">
        <f>'felhalm.'!E37</f>
        <v>93037</v>
      </c>
      <c r="F26" s="92">
        <f>'felhalm.'!F37</f>
        <v>75330</v>
      </c>
      <c r="G26" s="92">
        <f>'felhalm.'!G37</f>
        <v>15227</v>
      </c>
      <c r="H26" s="179">
        <f>G26/F26</f>
        <v>0.20213726271073942</v>
      </c>
      <c r="I26" s="91" t="s">
        <v>294</v>
      </c>
      <c r="K26" s="92">
        <f>'felhalm.'!K61</f>
        <v>387242</v>
      </c>
      <c r="L26" s="92">
        <f>'felhalm.'!L61</f>
        <v>397246</v>
      </c>
      <c r="M26" s="92">
        <f>'felhalm.'!M61</f>
        <v>523208</v>
      </c>
      <c r="N26" s="92">
        <f>'felhalm.'!N61</f>
        <v>526776</v>
      </c>
      <c r="O26" s="92">
        <f>'felhalm.'!O61</f>
        <v>381907</v>
      </c>
      <c r="P26" s="92">
        <f>'felhalm.'!P61</f>
        <v>213669</v>
      </c>
      <c r="Q26" s="168">
        <f>P26/O26</f>
        <v>0.5594791402095275</v>
      </c>
    </row>
    <row r="27" ht="11.25">
      <c r="H27" s="179"/>
    </row>
    <row r="28" spans="1:8" ht="11.25">
      <c r="A28" s="88" t="s">
        <v>325</v>
      </c>
      <c r="B28" s="92">
        <f>'felhalm.'!B38</f>
        <v>173257</v>
      </c>
      <c r="C28" s="92">
        <f>'felhalm.'!C38</f>
        <v>173257</v>
      </c>
      <c r="D28" s="92">
        <f>'felhalm.'!D38</f>
        <v>178497</v>
      </c>
      <c r="E28" s="92">
        <f>'felhalm.'!E38</f>
        <v>178497</v>
      </c>
      <c r="F28" s="92">
        <f>'felhalm.'!F38</f>
        <v>116408</v>
      </c>
      <c r="G28" s="92">
        <f>'felhalm.'!G38</f>
        <v>116408</v>
      </c>
      <c r="H28" s="179">
        <f>G28/F28</f>
        <v>1</v>
      </c>
    </row>
    <row r="29" ht="11.25">
      <c r="H29" s="179"/>
    </row>
    <row r="30" spans="1:8" ht="11.25">
      <c r="A30" s="88" t="s">
        <v>324</v>
      </c>
      <c r="B30" s="92">
        <f>'felhalm.'!B39</f>
        <v>120948</v>
      </c>
      <c r="C30" s="92">
        <f>'felhalm.'!C39</f>
        <v>130952</v>
      </c>
      <c r="D30" s="92">
        <f>'felhalm.'!D39</f>
        <v>251674</v>
      </c>
      <c r="E30" s="92">
        <f>'felhalm.'!E39</f>
        <v>255242</v>
      </c>
      <c r="F30" s="92">
        <f>'felhalm.'!F39</f>
        <v>190169</v>
      </c>
      <c r="G30" s="92">
        <f>'felhalm.'!G39</f>
        <v>82034</v>
      </c>
      <c r="H30" s="179">
        <f>G30/F30</f>
        <v>0.43137419873901633</v>
      </c>
    </row>
    <row r="31" ht="11.25">
      <c r="H31" s="179"/>
    </row>
    <row r="32" spans="1:17" ht="11.25">
      <c r="A32" s="89" t="s">
        <v>546</v>
      </c>
      <c r="B32" s="90">
        <f aca="true" t="shared" si="3" ref="B32:G32">SUM(B26:B31)</f>
        <v>387242</v>
      </c>
      <c r="C32" s="90">
        <f t="shared" si="3"/>
        <v>397246</v>
      </c>
      <c r="D32" s="90">
        <f t="shared" si="3"/>
        <v>523208</v>
      </c>
      <c r="E32" s="90">
        <f t="shared" si="3"/>
        <v>526776</v>
      </c>
      <c r="F32" s="90">
        <f t="shared" si="3"/>
        <v>381907</v>
      </c>
      <c r="G32" s="90">
        <f t="shared" si="3"/>
        <v>213669</v>
      </c>
      <c r="H32" s="179">
        <f>G32/F32</f>
        <v>0.5594791402095275</v>
      </c>
      <c r="I32" s="95" t="s">
        <v>549</v>
      </c>
      <c r="J32" s="89"/>
      <c r="K32" s="90">
        <f aca="true" t="shared" si="4" ref="K32:P32">SUM(K26:K30)</f>
        <v>387242</v>
      </c>
      <c r="L32" s="90">
        <f t="shared" si="4"/>
        <v>397246</v>
      </c>
      <c r="M32" s="90">
        <f t="shared" si="4"/>
        <v>523208</v>
      </c>
      <c r="N32" s="90">
        <f t="shared" si="4"/>
        <v>526776</v>
      </c>
      <c r="O32" s="90">
        <f t="shared" si="4"/>
        <v>381907</v>
      </c>
      <c r="P32" s="90">
        <f t="shared" si="4"/>
        <v>213669</v>
      </c>
      <c r="Q32" s="168">
        <f>P32/O32</f>
        <v>0.5594791402095275</v>
      </c>
    </row>
    <row r="33" ht="11.25">
      <c r="H33" s="179"/>
    </row>
    <row r="34" ht="11.25">
      <c r="H34" s="179"/>
    </row>
    <row r="35" spans="1:17" ht="11.25">
      <c r="A35" s="88" t="s">
        <v>299</v>
      </c>
      <c r="B35" s="92">
        <f aca="true" t="shared" si="5" ref="B35:G35">B2+B4+B6+B8+B13+B15+B17+B26+B28</f>
        <v>1168388</v>
      </c>
      <c r="C35" s="92">
        <f t="shared" si="5"/>
        <v>1264801</v>
      </c>
      <c r="D35" s="92">
        <f t="shared" si="5"/>
        <v>1596564</v>
      </c>
      <c r="E35" s="92">
        <f t="shared" si="5"/>
        <v>1719480</v>
      </c>
      <c r="F35" s="92">
        <f t="shared" si="5"/>
        <v>1548637</v>
      </c>
      <c r="G35" s="92">
        <f t="shared" si="5"/>
        <v>1403954</v>
      </c>
      <c r="H35" s="179">
        <f>G35/F35</f>
        <v>0.9065739744045893</v>
      </c>
      <c r="I35" s="91" t="s">
        <v>301</v>
      </c>
      <c r="K35" s="92">
        <f aca="true" t="shared" si="6" ref="K35:P35">K24+K32</f>
        <v>1339625</v>
      </c>
      <c r="L35" s="92">
        <f t="shared" si="6"/>
        <v>1417544</v>
      </c>
      <c r="M35" s="92">
        <f t="shared" si="6"/>
        <v>1785686</v>
      </c>
      <c r="N35" s="92">
        <f t="shared" si="6"/>
        <v>1791491</v>
      </c>
      <c r="O35" s="92">
        <f t="shared" si="6"/>
        <v>1548637</v>
      </c>
      <c r="P35" s="92">
        <f t="shared" si="6"/>
        <v>1120095</v>
      </c>
      <c r="Q35" s="168">
        <f>P35/O35</f>
        <v>0.723277953451971</v>
      </c>
    </row>
    <row r="36" ht="11.25">
      <c r="H36" s="179"/>
    </row>
    <row r="37" spans="1:8" ht="11.25">
      <c r="A37" s="88" t="s">
        <v>300</v>
      </c>
      <c r="B37" s="92">
        <f>B11+B30</f>
        <v>171237</v>
      </c>
      <c r="C37" s="92">
        <f>C11+C30</f>
        <v>152743</v>
      </c>
      <c r="D37" s="92">
        <f>D11+D30</f>
        <v>189122</v>
      </c>
      <c r="E37" s="92">
        <f>E11+E30</f>
        <v>72011</v>
      </c>
      <c r="F37" s="92">
        <f>F11+F30</f>
        <v>0</v>
      </c>
      <c r="G37" s="92"/>
      <c r="H37" s="179"/>
    </row>
    <row r="38" ht="11.25">
      <c r="H38" s="179"/>
    </row>
    <row r="39" spans="1:17" ht="11.25">
      <c r="A39" s="89" t="s">
        <v>296</v>
      </c>
      <c r="B39" s="90">
        <f aca="true" t="shared" si="7" ref="B39:G39">B35+B37</f>
        <v>1339625</v>
      </c>
      <c r="C39" s="90">
        <f t="shared" si="7"/>
        <v>1417544</v>
      </c>
      <c r="D39" s="90">
        <f t="shared" si="7"/>
        <v>1785686</v>
      </c>
      <c r="E39" s="90">
        <f t="shared" si="7"/>
        <v>1791491</v>
      </c>
      <c r="F39" s="90">
        <f t="shared" si="7"/>
        <v>1548637</v>
      </c>
      <c r="G39" s="90">
        <f t="shared" si="7"/>
        <v>1403954</v>
      </c>
      <c r="H39" s="179">
        <f>G39/F39</f>
        <v>0.9065739744045893</v>
      </c>
      <c r="I39" s="95" t="s">
        <v>296</v>
      </c>
      <c r="K39" s="90">
        <f aca="true" t="shared" si="8" ref="K39:P39">K24+K32</f>
        <v>1339625</v>
      </c>
      <c r="L39" s="90">
        <f t="shared" si="8"/>
        <v>1417544</v>
      </c>
      <c r="M39" s="90">
        <f t="shared" si="8"/>
        <v>1785686</v>
      </c>
      <c r="N39" s="90">
        <f t="shared" si="8"/>
        <v>1791491</v>
      </c>
      <c r="O39" s="90">
        <f t="shared" si="8"/>
        <v>1548637</v>
      </c>
      <c r="P39" s="90">
        <f t="shared" si="8"/>
        <v>1120095</v>
      </c>
      <c r="Q39" s="168">
        <f>P39/O39</f>
        <v>0.723277953451971</v>
      </c>
    </row>
  </sheetData>
  <mergeCells count="1">
    <mergeCell ref="I1:J1"/>
  </mergeCells>
  <printOptions/>
  <pageMargins left="0.41" right="0.18" top="1" bottom="1" header="0.5" footer="0.5"/>
  <pageSetup horizontalDpi="300" verticalDpi="300" orientation="landscape" paperSize="9" scale="86" r:id="rId1"/>
  <headerFooter alignWithMargins="0">
    <oddHeader>&amp;C&amp;"Arial,Félkövér"&amp;12 2006. évi költségvetési főösszesítő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B10">
      <selection activeCell="G36" sqref="G36"/>
    </sheetView>
  </sheetViews>
  <sheetFormatPr defaultColWidth="9.140625" defaultRowHeight="12.75"/>
  <cols>
    <col min="1" max="1" width="20.8515625" style="88" customWidth="1"/>
    <col min="2" max="2" width="7.7109375" style="88" bestFit="1" customWidth="1"/>
    <col min="3" max="3" width="6.57421875" style="100" bestFit="1" customWidth="1"/>
    <col min="4" max="4" width="8.00390625" style="100" customWidth="1"/>
    <col min="5" max="6" width="8.00390625" style="167" customWidth="1"/>
    <col min="7" max="7" width="8.00390625" style="100" customWidth="1"/>
    <col min="8" max="8" width="8.00390625" style="167" customWidth="1"/>
    <col min="9" max="9" width="13.8515625" style="91" customWidth="1"/>
    <col min="10" max="10" width="6.8515625" style="88" customWidth="1"/>
    <col min="11" max="11" width="7.57421875" style="100" customWidth="1"/>
    <col min="12" max="12" width="6.7109375" style="100" bestFit="1" customWidth="1"/>
    <col min="13" max="13" width="8.00390625" style="100" customWidth="1"/>
    <col min="14" max="15" width="8.00390625" style="167" customWidth="1"/>
    <col min="16" max="16" width="8.00390625" style="88" customWidth="1"/>
    <col min="17" max="17" width="12.8515625" style="16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182" t="s">
        <v>639</v>
      </c>
      <c r="F1" s="182" t="s">
        <v>643</v>
      </c>
      <c r="G1" s="86" t="s">
        <v>644</v>
      </c>
      <c r="H1" s="182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182" t="s">
        <v>639</v>
      </c>
      <c r="O1" s="182" t="s">
        <v>643</v>
      </c>
      <c r="P1" s="86" t="s">
        <v>644</v>
      </c>
      <c r="Q1" s="181" t="s">
        <v>645</v>
      </c>
    </row>
    <row r="2" spans="1:17" ht="11.25">
      <c r="A2" s="88" t="s">
        <v>514</v>
      </c>
      <c r="B2" s="100">
        <v>8869</v>
      </c>
      <c r="C2" s="100">
        <v>8869</v>
      </c>
      <c r="D2" s="100">
        <v>8869</v>
      </c>
      <c r="E2" s="167">
        <v>8869</v>
      </c>
      <c r="F2" s="167">
        <v>8869</v>
      </c>
      <c r="G2" s="100">
        <v>8869</v>
      </c>
      <c r="H2" s="186">
        <f>G2/F2</f>
        <v>1</v>
      </c>
      <c r="I2" s="101" t="s">
        <v>0</v>
      </c>
      <c r="J2" s="102"/>
      <c r="K2" s="100">
        <v>52734</v>
      </c>
      <c r="L2" s="100">
        <v>60108</v>
      </c>
      <c r="M2" s="100">
        <v>56160</v>
      </c>
      <c r="N2" s="167">
        <v>56160</v>
      </c>
      <c r="O2" s="167">
        <v>52489</v>
      </c>
      <c r="P2" s="88">
        <v>46954</v>
      </c>
      <c r="Q2" s="168">
        <f>P2/O2</f>
        <v>0.8945493341462021</v>
      </c>
    </row>
    <row r="3" spans="1:17" ht="11.25">
      <c r="A3" s="88" t="s">
        <v>177</v>
      </c>
      <c r="B3" s="100">
        <v>289</v>
      </c>
      <c r="C3" s="100">
        <v>289</v>
      </c>
      <c r="D3" s="100">
        <v>289</v>
      </c>
      <c r="E3" s="167">
        <v>289</v>
      </c>
      <c r="F3" s="167">
        <v>289</v>
      </c>
      <c r="G3" s="100">
        <v>289</v>
      </c>
      <c r="H3" s="186">
        <f>G3/F3</f>
        <v>1</v>
      </c>
      <c r="I3" s="91" t="s">
        <v>5</v>
      </c>
      <c r="J3" s="102"/>
      <c r="K3" s="100">
        <v>8281</v>
      </c>
      <c r="L3" s="100">
        <v>8281</v>
      </c>
      <c r="M3" s="100">
        <v>6697</v>
      </c>
      <c r="N3" s="167">
        <v>6697</v>
      </c>
      <c r="O3" s="167">
        <v>6097</v>
      </c>
      <c r="P3" s="88">
        <v>6081</v>
      </c>
      <c r="Q3" s="168">
        <f aca="true" t="shared" si="0" ref="Q3:Q24">P3/O3</f>
        <v>0.9973757585697884</v>
      </c>
    </row>
    <row r="4" spans="1:17" ht="11.25">
      <c r="A4" s="88" t="s">
        <v>241</v>
      </c>
      <c r="B4" s="100">
        <v>925</v>
      </c>
      <c r="C4" s="100">
        <v>925</v>
      </c>
      <c r="D4" s="100">
        <v>925</v>
      </c>
      <c r="E4" s="167">
        <v>925</v>
      </c>
      <c r="F4" s="167">
        <v>925</v>
      </c>
      <c r="G4" s="100">
        <v>925</v>
      </c>
      <c r="H4" s="186">
        <f>G4/F4</f>
        <v>1</v>
      </c>
      <c r="I4" s="91" t="s">
        <v>4</v>
      </c>
      <c r="J4" s="102"/>
      <c r="K4" s="100">
        <v>7412</v>
      </c>
      <c r="L4" s="92">
        <v>7412</v>
      </c>
      <c r="M4" s="92">
        <v>6812</v>
      </c>
      <c r="N4" s="183">
        <v>6812</v>
      </c>
      <c r="O4" s="183">
        <v>7522</v>
      </c>
      <c r="P4" s="88">
        <v>7520</v>
      </c>
      <c r="Q4" s="168">
        <f t="shared" si="0"/>
        <v>0.999734113267748</v>
      </c>
    </row>
    <row r="5" spans="1:17" ht="11.25">
      <c r="A5" s="88" t="s">
        <v>178</v>
      </c>
      <c r="B5" s="100"/>
      <c r="H5" s="186"/>
      <c r="I5" s="91" t="s">
        <v>221</v>
      </c>
      <c r="K5" s="100">
        <v>0</v>
      </c>
      <c r="L5" s="92">
        <v>0</v>
      </c>
      <c r="M5" s="92">
        <v>600</v>
      </c>
      <c r="N5" s="183">
        <v>600</v>
      </c>
      <c r="O5" s="183">
        <v>750</v>
      </c>
      <c r="P5" s="88">
        <v>738</v>
      </c>
      <c r="Q5" s="168">
        <f t="shared" si="0"/>
        <v>0.984</v>
      </c>
    </row>
    <row r="6" spans="1:17" ht="11.25">
      <c r="A6" s="88" t="s">
        <v>234</v>
      </c>
      <c r="B6" s="100">
        <v>8157</v>
      </c>
      <c r="C6" s="100">
        <v>8157</v>
      </c>
      <c r="D6" s="100">
        <v>8157</v>
      </c>
      <c r="E6" s="167">
        <v>8157</v>
      </c>
      <c r="F6" s="167">
        <v>8157</v>
      </c>
      <c r="G6" s="100">
        <v>8157</v>
      </c>
      <c r="H6" s="186">
        <f>G6/F6</f>
        <v>1</v>
      </c>
      <c r="I6" s="91" t="s">
        <v>1</v>
      </c>
      <c r="J6" s="102"/>
      <c r="K6" s="100">
        <v>4914</v>
      </c>
      <c r="L6" s="92">
        <v>4914</v>
      </c>
      <c r="M6" s="92">
        <v>4914</v>
      </c>
      <c r="N6" s="183">
        <v>4914</v>
      </c>
      <c r="O6" s="183">
        <v>1037</v>
      </c>
      <c r="P6" s="88">
        <v>1037</v>
      </c>
      <c r="Q6" s="168">
        <f t="shared" si="0"/>
        <v>1</v>
      </c>
    </row>
    <row r="7" spans="1:17" ht="11.25">
      <c r="A7" s="88" t="s">
        <v>179</v>
      </c>
      <c r="B7" s="100"/>
      <c r="H7" s="186"/>
      <c r="I7" s="91" t="s">
        <v>2</v>
      </c>
      <c r="J7" s="102"/>
      <c r="K7" s="100">
        <v>2440</v>
      </c>
      <c r="L7" s="92">
        <v>2440</v>
      </c>
      <c r="M7" s="92">
        <v>2440</v>
      </c>
      <c r="N7" s="183">
        <v>2440</v>
      </c>
      <c r="O7" s="183">
        <v>2440</v>
      </c>
      <c r="P7" s="88">
        <v>2440</v>
      </c>
      <c r="Q7" s="168">
        <f t="shared" si="0"/>
        <v>1</v>
      </c>
    </row>
    <row r="8" spans="1:17" ht="11.25">
      <c r="A8" s="88" t="s">
        <v>211</v>
      </c>
      <c r="B8" s="100">
        <v>3262</v>
      </c>
      <c r="C8" s="100">
        <v>3262</v>
      </c>
      <c r="D8" s="100">
        <v>3262</v>
      </c>
      <c r="E8" s="167">
        <v>3262</v>
      </c>
      <c r="F8" s="167">
        <v>3262</v>
      </c>
      <c r="G8" s="100">
        <v>3262</v>
      </c>
      <c r="H8" s="186">
        <f>G8/F8</f>
        <v>1</v>
      </c>
      <c r="I8" s="91" t="s">
        <v>3</v>
      </c>
      <c r="J8" s="102"/>
      <c r="K8" s="100">
        <v>300</v>
      </c>
      <c r="L8" s="92">
        <v>300</v>
      </c>
      <c r="M8" s="92">
        <v>300</v>
      </c>
      <c r="N8" s="183">
        <v>300</v>
      </c>
      <c r="O8" s="183">
        <v>3901</v>
      </c>
      <c r="P8" s="88">
        <v>3901</v>
      </c>
      <c r="Q8" s="168">
        <f t="shared" si="0"/>
        <v>1</v>
      </c>
    </row>
    <row r="9" spans="1:17" ht="11.25">
      <c r="A9" s="99" t="s">
        <v>214</v>
      </c>
      <c r="B9" s="103">
        <f aca="true" t="shared" si="1" ref="B9:G9">SUM(B2:B8)</f>
        <v>21502</v>
      </c>
      <c r="C9" s="103">
        <f t="shared" si="1"/>
        <v>21502</v>
      </c>
      <c r="D9" s="103">
        <f t="shared" si="1"/>
        <v>21502</v>
      </c>
      <c r="E9" s="185">
        <f t="shared" si="1"/>
        <v>21502</v>
      </c>
      <c r="F9" s="185">
        <f t="shared" si="1"/>
        <v>21502</v>
      </c>
      <c r="G9" s="103">
        <f t="shared" si="1"/>
        <v>21502</v>
      </c>
      <c r="H9" s="170">
        <f>G9/F9</f>
        <v>1</v>
      </c>
      <c r="I9" s="91" t="s">
        <v>6</v>
      </c>
      <c r="J9" s="102"/>
      <c r="K9" s="100">
        <v>2000</v>
      </c>
      <c r="L9" s="92">
        <v>2000</v>
      </c>
      <c r="M9" s="92">
        <v>2000</v>
      </c>
      <c r="N9" s="183">
        <v>2000</v>
      </c>
      <c r="O9" s="183">
        <v>3429</v>
      </c>
      <c r="P9" s="88">
        <v>3429</v>
      </c>
      <c r="Q9" s="168">
        <f t="shared" si="0"/>
        <v>1</v>
      </c>
    </row>
    <row r="10" spans="2:17" ht="11.25">
      <c r="B10" s="100"/>
      <c r="I10" s="91" t="s">
        <v>239</v>
      </c>
      <c r="K10" s="100">
        <v>748</v>
      </c>
      <c r="L10" s="92">
        <v>748</v>
      </c>
      <c r="M10" s="92">
        <v>748</v>
      </c>
      <c r="N10" s="183">
        <v>748</v>
      </c>
      <c r="O10" s="183">
        <v>934</v>
      </c>
      <c r="P10" s="88">
        <v>934</v>
      </c>
      <c r="Q10" s="168">
        <f t="shared" si="0"/>
        <v>1</v>
      </c>
    </row>
    <row r="11" spans="2:17" ht="11.25">
      <c r="B11" s="100"/>
      <c r="I11" s="91" t="s">
        <v>7</v>
      </c>
      <c r="J11" s="102"/>
      <c r="K11" s="100">
        <v>2128</v>
      </c>
      <c r="L11" s="92">
        <v>2128</v>
      </c>
      <c r="M11" s="92">
        <v>2128</v>
      </c>
      <c r="N11" s="183">
        <v>2128</v>
      </c>
      <c r="O11" s="183">
        <v>1780</v>
      </c>
      <c r="P11" s="104">
        <v>1763</v>
      </c>
      <c r="Q11" s="168">
        <f t="shared" si="0"/>
        <v>0.9904494382022472</v>
      </c>
    </row>
    <row r="12" spans="1:17" ht="11.25">
      <c r="A12" s="88" t="s">
        <v>609</v>
      </c>
      <c r="C12" s="100">
        <v>640</v>
      </c>
      <c r="D12" s="100">
        <v>640</v>
      </c>
      <c r="E12" s="167">
        <v>960</v>
      </c>
      <c r="F12" s="167">
        <v>1280</v>
      </c>
      <c r="G12" s="100">
        <v>1280</v>
      </c>
      <c r="H12" s="186">
        <f>G12/F12</f>
        <v>1</v>
      </c>
      <c r="I12" s="91" t="s">
        <v>6</v>
      </c>
      <c r="J12" s="102"/>
      <c r="K12" s="100">
        <v>1000</v>
      </c>
      <c r="L12" s="92">
        <v>1000</v>
      </c>
      <c r="M12" s="92">
        <v>1000</v>
      </c>
      <c r="N12" s="183">
        <v>1000</v>
      </c>
      <c r="O12" s="183">
        <v>850</v>
      </c>
      <c r="P12" s="88">
        <v>813</v>
      </c>
      <c r="Q12" s="168">
        <f t="shared" si="0"/>
        <v>0.9564705882352941</v>
      </c>
    </row>
    <row r="13" spans="1:17" ht="11.25">
      <c r="A13" s="88" t="s">
        <v>594</v>
      </c>
      <c r="C13" s="100">
        <v>49505</v>
      </c>
      <c r="D13" s="100">
        <v>49505</v>
      </c>
      <c r="E13" s="167">
        <v>49505</v>
      </c>
      <c r="F13" s="167">
        <v>49505</v>
      </c>
      <c r="G13" s="100">
        <v>49505</v>
      </c>
      <c r="H13" s="186">
        <f>G13/F13</f>
        <v>1</v>
      </c>
      <c r="I13" s="91" t="s">
        <v>8</v>
      </c>
      <c r="J13" s="102"/>
      <c r="L13" s="92"/>
      <c r="M13" s="92">
        <v>267</v>
      </c>
      <c r="N13" s="183">
        <v>267</v>
      </c>
      <c r="O13" s="183">
        <v>170</v>
      </c>
      <c r="P13" s="88">
        <v>159</v>
      </c>
      <c r="Q13" s="168">
        <f t="shared" si="0"/>
        <v>0.9352941176470588</v>
      </c>
    </row>
    <row r="14" spans="1:17" ht="11.25">
      <c r="A14" s="88" t="s">
        <v>618</v>
      </c>
      <c r="D14" s="100">
        <v>420</v>
      </c>
      <c r="E14" s="167">
        <v>420</v>
      </c>
      <c r="H14" s="186"/>
      <c r="I14" s="91" t="s">
        <v>9</v>
      </c>
      <c r="J14" s="102"/>
      <c r="K14" s="100">
        <v>2400</v>
      </c>
      <c r="L14" s="92">
        <v>2400</v>
      </c>
      <c r="M14" s="92">
        <v>2400</v>
      </c>
      <c r="N14" s="183">
        <v>2400</v>
      </c>
      <c r="O14" s="183">
        <v>2260</v>
      </c>
      <c r="P14" s="88">
        <v>2256</v>
      </c>
      <c r="Q14" s="168">
        <f t="shared" si="0"/>
        <v>0.9982300884955753</v>
      </c>
    </row>
    <row r="15" spans="1:17" ht="11.25">
      <c r="A15" s="99" t="s">
        <v>515</v>
      </c>
      <c r="B15" s="103">
        <f aca="true" t="shared" si="2" ref="B15:G15">SUM(B12:B14)</f>
        <v>0</v>
      </c>
      <c r="C15" s="103">
        <f t="shared" si="2"/>
        <v>50145</v>
      </c>
      <c r="D15" s="103">
        <f t="shared" si="2"/>
        <v>50565</v>
      </c>
      <c r="E15" s="185">
        <f t="shared" si="2"/>
        <v>50885</v>
      </c>
      <c r="F15" s="185">
        <f t="shared" si="2"/>
        <v>50785</v>
      </c>
      <c r="G15" s="103">
        <f t="shared" si="2"/>
        <v>50785</v>
      </c>
      <c r="H15" s="170">
        <f>G15/F15</f>
        <v>1</v>
      </c>
      <c r="I15" s="91" t="s">
        <v>10</v>
      </c>
      <c r="J15" s="102"/>
      <c r="K15" s="100">
        <v>400</v>
      </c>
      <c r="L15" s="92">
        <v>400</v>
      </c>
      <c r="M15" s="92">
        <v>400</v>
      </c>
      <c r="N15" s="183">
        <v>400</v>
      </c>
      <c r="O15" s="183">
        <v>490</v>
      </c>
      <c r="P15" s="88">
        <v>490</v>
      </c>
      <c r="Q15" s="168">
        <f t="shared" si="0"/>
        <v>1</v>
      </c>
    </row>
    <row r="16" spans="1:17" ht="11.25">
      <c r="A16" s="89" t="s">
        <v>215</v>
      </c>
      <c r="B16" s="106">
        <f aca="true" t="shared" si="3" ref="B16:G16">B9+B15</f>
        <v>21502</v>
      </c>
      <c r="C16" s="106">
        <f t="shared" si="3"/>
        <v>71647</v>
      </c>
      <c r="D16" s="106">
        <f t="shared" si="3"/>
        <v>72067</v>
      </c>
      <c r="E16" s="166">
        <f t="shared" si="3"/>
        <v>72387</v>
      </c>
      <c r="F16" s="166">
        <f t="shared" si="3"/>
        <v>72287</v>
      </c>
      <c r="G16" s="106">
        <f t="shared" si="3"/>
        <v>72287</v>
      </c>
      <c r="H16" s="169">
        <f>G16/F16</f>
        <v>1</v>
      </c>
      <c r="I16" s="91" t="s">
        <v>11</v>
      </c>
      <c r="J16" s="102"/>
      <c r="K16" s="100">
        <v>2777</v>
      </c>
      <c r="L16" s="92">
        <v>2777</v>
      </c>
      <c r="M16" s="92">
        <v>2777</v>
      </c>
      <c r="N16" s="183">
        <v>2777</v>
      </c>
      <c r="O16" s="183">
        <v>3347</v>
      </c>
      <c r="P16" s="88">
        <v>3347</v>
      </c>
      <c r="Q16" s="168">
        <f t="shared" si="0"/>
        <v>1</v>
      </c>
    </row>
    <row r="17" spans="9:17" ht="11.25">
      <c r="I17" s="91" t="s">
        <v>12</v>
      </c>
      <c r="J17" s="102"/>
      <c r="K17" s="100">
        <v>2972</v>
      </c>
      <c r="L17" s="92">
        <v>2972</v>
      </c>
      <c r="M17" s="92">
        <v>2771</v>
      </c>
      <c r="N17" s="183">
        <v>2771</v>
      </c>
      <c r="O17" s="183">
        <v>3512</v>
      </c>
      <c r="P17" s="88">
        <v>3512</v>
      </c>
      <c r="Q17" s="168">
        <f t="shared" si="0"/>
        <v>1</v>
      </c>
    </row>
    <row r="18" spans="1:17" ht="11.25">
      <c r="A18" s="88" t="s">
        <v>62</v>
      </c>
      <c r="B18" s="100">
        <v>300</v>
      </c>
      <c r="C18" s="100">
        <v>300</v>
      </c>
      <c r="D18" s="100">
        <v>300</v>
      </c>
      <c r="E18" s="167">
        <v>300</v>
      </c>
      <c r="H18" s="186"/>
      <c r="I18" s="91" t="s">
        <v>14</v>
      </c>
      <c r="J18" s="102"/>
      <c r="M18" s="100">
        <v>2762</v>
      </c>
      <c r="N18" s="167">
        <v>2762</v>
      </c>
      <c r="O18" s="167">
        <v>3187</v>
      </c>
      <c r="P18" s="88">
        <v>3187</v>
      </c>
      <c r="Q18" s="168">
        <f t="shared" si="0"/>
        <v>1</v>
      </c>
    </row>
    <row r="19" spans="1:17" ht="11.25">
      <c r="A19" s="88" t="s">
        <v>63</v>
      </c>
      <c r="B19" s="100"/>
      <c r="H19" s="186"/>
      <c r="I19" s="91" t="s">
        <v>15</v>
      </c>
      <c r="J19" s="102"/>
      <c r="M19" s="100">
        <v>1584</v>
      </c>
      <c r="N19" s="167">
        <v>1584</v>
      </c>
      <c r="O19" s="167">
        <v>1502</v>
      </c>
      <c r="P19" s="88">
        <v>1502</v>
      </c>
      <c r="Q19" s="168">
        <f t="shared" si="0"/>
        <v>1</v>
      </c>
    </row>
    <row r="20" spans="1:17" ht="11.25">
      <c r="A20" s="88" t="s">
        <v>64</v>
      </c>
      <c r="B20" s="100">
        <v>1500</v>
      </c>
      <c r="C20" s="100">
        <v>1500</v>
      </c>
      <c r="D20" s="100">
        <v>1500</v>
      </c>
      <c r="E20" s="167">
        <v>1500</v>
      </c>
      <c r="F20" s="167">
        <v>2087</v>
      </c>
      <c r="G20" s="100">
        <v>2087</v>
      </c>
      <c r="H20" s="186">
        <f>G20/F20</f>
        <v>1</v>
      </c>
      <c r="I20" s="91" t="s">
        <v>519</v>
      </c>
      <c r="J20" s="102"/>
      <c r="M20" s="100">
        <v>746</v>
      </c>
      <c r="N20" s="167">
        <v>746</v>
      </c>
      <c r="O20" s="167">
        <v>689</v>
      </c>
      <c r="P20" s="88">
        <v>689</v>
      </c>
      <c r="Q20" s="168">
        <f t="shared" si="0"/>
        <v>1</v>
      </c>
    </row>
    <row r="21" spans="1:17" ht="11.25">
      <c r="A21" s="88" t="s">
        <v>65</v>
      </c>
      <c r="B21" s="100">
        <v>2000</v>
      </c>
      <c r="C21" s="100">
        <v>2000</v>
      </c>
      <c r="D21" s="100">
        <v>2000</v>
      </c>
      <c r="E21" s="167">
        <v>1000</v>
      </c>
      <c r="F21" s="167">
        <v>237</v>
      </c>
      <c r="G21" s="100">
        <v>237</v>
      </c>
      <c r="H21" s="186">
        <f>G21/F21</f>
        <v>1</v>
      </c>
      <c r="I21" s="91" t="s">
        <v>16</v>
      </c>
      <c r="J21" s="102"/>
      <c r="M21" s="100">
        <v>77</v>
      </c>
      <c r="N21" s="167">
        <v>77</v>
      </c>
      <c r="O21" s="167">
        <v>95</v>
      </c>
      <c r="P21" s="88">
        <v>95</v>
      </c>
      <c r="Q21" s="168">
        <f t="shared" si="0"/>
        <v>1</v>
      </c>
    </row>
    <row r="22" spans="1:17" ht="11.25">
      <c r="A22" s="88" t="s">
        <v>66</v>
      </c>
      <c r="B22" s="100">
        <v>10000</v>
      </c>
      <c r="C22" s="100">
        <v>10000</v>
      </c>
      <c r="D22" s="100">
        <v>10000</v>
      </c>
      <c r="E22" s="167">
        <v>10000</v>
      </c>
      <c r="F22" s="167">
        <v>7327</v>
      </c>
      <c r="G22" s="100">
        <v>7327</v>
      </c>
      <c r="H22" s="186">
        <f>G22/F22</f>
        <v>1</v>
      </c>
      <c r="I22" s="91" t="s">
        <v>17</v>
      </c>
      <c r="J22" s="102"/>
      <c r="M22" s="100">
        <v>96</v>
      </c>
      <c r="N22" s="167">
        <v>96</v>
      </c>
      <c r="O22" s="167">
        <v>113</v>
      </c>
      <c r="P22" s="88">
        <v>113</v>
      </c>
      <c r="Q22" s="168">
        <f t="shared" si="0"/>
        <v>1</v>
      </c>
    </row>
    <row r="23" spans="1:17" ht="11.25">
      <c r="A23" s="88" t="s">
        <v>102</v>
      </c>
      <c r="B23" s="100">
        <v>1000</v>
      </c>
      <c r="C23" s="100">
        <v>1000</v>
      </c>
      <c r="D23" s="100">
        <v>3500</v>
      </c>
      <c r="E23" s="167">
        <v>4200</v>
      </c>
      <c r="F23" s="167">
        <v>4988</v>
      </c>
      <c r="G23" s="100">
        <v>4988</v>
      </c>
      <c r="H23" s="186">
        <f>G23/F23</f>
        <v>1</v>
      </c>
      <c r="I23" s="91" t="s">
        <v>222</v>
      </c>
      <c r="J23" s="102"/>
      <c r="M23" s="100">
        <v>201</v>
      </c>
      <c r="N23" s="167">
        <v>201</v>
      </c>
      <c r="O23" s="167">
        <v>201</v>
      </c>
      <c r="P23" s="88">
        <v>134</v>
      </c>
      <c r="Q23" s="168">
        <f t="shared" si="0"/>
        <v>0.6666666666666666</v>
      </c>
    </row>
    <row r="24" spans="1:17" ht="11.25">
      <c r="A24" s="88" t="s">
        <v>655</v>
      </c>
      <c r="F24" s="167">
        <v>2250</v>
      </c>
      <c r="G24" s="100">
        <v>2250</v>
      </c>
      <c r="H24" s="186">
        <f>G24/F24</f>
        <v>1</v>
      </c>
      <c r="I24" s="91" t="s">
        <v>646</v>
      </c>
      <c r="O24" s="167">
        <v>50</v>
      </c>
      <c r="P24" s="88">
        <v>50</v>
      </c>
      <c r="Q24" s="168">
        <f t="shared" si="0"/>
        <v>1</v>
      </c>
    </row>
    <row r="25" spans="1:17" ht="11.25">
      <c r="A25" s="88" t="s">
        <v>67</v>
      </c>
      <c r="B25" s="100"/>
      <c r="H25" s="186"/>
      <c r="I25" s="93" t="s">
        <v>53</v>
      </c>
      <c r="J25" s="102"/>
      <c r="K25" s="103">
        <f>SUM(K2:K23)</f>
        <v>90506</v>
      </c>
      <c r="L25" s="103">
        <f>SUM(L2:L23)</f>
        <v>97880</v>
      </c>
      <c r="M25" s="103">
        <f>SUM(M2:M23)</f>
        <v>97880</v>
      </c>
      <c r="N25" s="185">
        <f>SUM(N2:N23)</f>
        <v>97880</v>
      </c>
      <c r="O25" s="185">
        <f>SUM(O2:O24)</f>
        <v>96845</v>
      </c>
      <c r="P25" s="103">
        <f>SUM(P2:P24)</f>
        <v>91144</v>
      </c>
      <c r="Q25" s="170">
        <f>P25/O25</f>
        <v>0.9411327378801178</v>
      </c>
    </row>
    <row r="26" spans="1:10" ht="11.25">
      <c r="A26" s="88" t="s">
        <v>68</v>
      </c>
      <c r="B26" s="100">
        <v>2000</v>
      </c>
      <c r="C26" s="100">
        <v>2000</v>
      </c>
      <c r="D26" s="100">
        <v>2000</v>
      </c>
      <c r="E26" s="167">
        <v>2000</v>
      </c>
      <c r="F26" s="167">
        <v>1293</v>
      </c>
      <c r="G26" s="100">
        <v>1293</v>
      </c>
      <c r="H26" s="186">
        <f>G26/F26</f>
        <v>1</v>
      </c>
      <c r="J26" s="102"/>
    </row>
    <row r="27" spans="1:17" ht="11.25">
      <c r="A27" s="88" t="s">
        <v>69</v>
      </c>
      <c r="B27" s="100"/>
      <c r="F27" s="167">
        <v>12000</v>
      </c>
      <c r="G27" s="100">
        <v>12000</v>
      </c>
      <c r="H27" s="186">
        <f>G27/F27</f>
        <v>1</v>
      </c>
      <c r="I27" s="91" t="s">
        <v>18</v>
      </c>
      <c r="J27" s="102"/>
      <c r="K27" s="100">
        <v>1000</v>
      </c>
      <c r="L27" s="92">
        <v>1000</v>
      </c>
      <c r="M27" s="92">
        <v>1100</v>
      </c>
      <c r="N27" s="183">
        <v>1100</v>
      </c>
      <c r="O27" s="183">
        <v>1983</v>
      </c>
      <c r="P27" s="88">
        <v>1983</v>
      </c>
      <c r="Q27" s="168">
        <f aca="true" t="shared" si="4" ref="Q27:Q32">P27/O27</f>
        <v>1</v>
      </c>
    </row>
    <row r="28" spans="1:17" ht="11.25">
      <c r="A28" s="88" t="s">
        <v>71</v>
      </c>
      <c r="B28" s="100"/>
      <c r="H28" s="186"/>
      <c r="I28" s="91" t="s">
        <v>19</v>
      </c>
      <c r="J28" s="102"/>
      <c r="K28" s="100">
        <v>2412</v>
      </c>
      <c r="L28" s="92">
        <v>2412</v>
      </c>
      <c r="M28" s="92">
        <v>2280</v>
      </c>
      <c r="N28" s="183">
        <v>2127</v>
      </c>
      <c r="O28" s="183">
        <v>2250</v>
      </c>
      <c r="P28" s="88">
        <v>2250</v>
      </c>
      <c r="Q28" s="168">
        <f t="shared" si="4"/>
        <v>1</v>
      </c>
    </row>
    <row r="29" spans="1:17" ht="11.25">
      <c r="A29" s="88" t="s">
        <v>70</v>
      </c>
      <c r="B29" s="100"/>
      <c r="H29" s="186"/>
      <c r="I29" s="91" t="s">
        <v>20</v>
      </c>
      <c r="J29" s="102"/>
      <c r="K29" s="100">
        <v>8676</v>
      </c>
      <c r="L29" s="92">
        <v>8676</v>
      </c>
      <c r="M29" s="92">
        <v>8676</v>
      </c>
      <c r="N29" s="183">
        <v>7880</v>
      </c>
      <c r="O29" s="183">
        <v>7909</v>
      </c>
      <c r="P29" s="88">
        <v>7909</v>
      </c>
      <c r="Q29" s="168">
        <f t="shared" si="4"/>
        <v>1</v>
      </c>
    </row>
    <row r="30" spans="1:17" ht="11.25">
      <c r="A30" s="88" t="s">
        <v>223</v>
      </c>
      <c r="B30" s="100"/>
      <c r="H30" s="186"/>
      <c r="I30" s="91" t="s">
        <v>21</v>
      </c>
      <c r="J30" s="102"/>
      <c r="L30" s="92"/>
      <c r="M30" s="92">
        <v>32</v>
      </c>
      <c r="N30" s="183">
        <v>32</v>
      </c>
      <c r="O30" s="183">
        <v>32</v>
      </c>
      <c r="P30" s="88">
        <v>32</v>
      </c>
      <c r="Q30" s="168">
        <f t="shared" si="4"/>
        <v>1</v>
      </c>
    </row>
    <row r="31" spans="1:15" ht="11.25">
      <c r="A31" s="88" t="s">
        <v>72</v>
      </c>
      <c r="B31" s="100"/>
      <c r="D31" s="100">
        <v>5052</v>
      </c>
      <c r="E31" s="167">
        <v>5052</v>
      </c>
      <c r="F31" s="167">
        <v>5052</v>
      </c>
      <c r="G31" s="100">
        <v>5052</v>
      </c>
      <c r="H31" s="186">
        <f>G31/F31</f>
        <v>1</v>
      </c>
      <c r="I31" s="91" t="s">
        <v>22</v>
      </c>
      <c r="J31" s="102"/>
      <c r="L31" s="92"/>
      <c r="M31" s="92"/>
      <c r="N31" s="183"/>
      <c r="O31" s="183"/>
    </row>
    <row r="32" spans="1:17" ht="11.25">
      <c r="A32" s="89" t="s">
        <v>509</v>
      </c>
      <c r="B32" s="106">
        <f aca="true" t="shared" si="5" ref="B32:G32">SUM(B18:B31)</f>
        <v>16800</v>
      </c>
      <c r="C32" s="106">
        <f t="shared" si="5"/>
        <v>16800</v>
      </c>
      <c r="D32" s="106">
        <f t="shared" si="5"/>
        <v>24352</v>
      </c>
      <c r="E32" s="166">
        <f t="shared" si="5"/>
        <v>24052</v>
      </c>
      <c r="F32" s="166">
        <f t="shared" si="5"/>
        <v>35234</v>
      </c>
      <c r="G32" s="106">
        <f t="shared" si="5"/>
        <v>35234</v>
      </c>
      <c r="H32" s="169">
        <f>G32/F32</f>
        <v>1</v>
      </c>
      <c r="I32" s="93" t="s">
        <v>54</v>
      </c>
      <c r="J32" s="102"/>
      <c r="K32" s="103">
        <f aca="true" t="shared" si="6" ref="K32:P32">SUM(K27:K31)</f>
        <v>12088</v>
      </c>
      <c r="L32" s="103">
        <f t="shared" si="6"/>
        <v>12088</v>
      </c>
      <c r="M32" s="103">
        <f t="shared" si="6"/>
        <v>12088</v>
      </c>
      <c r="N32" s="185">
        <f t="shared" si="6"/>
        <v>11139</v>
      </c>
      <c r="O32" s="185">
        <f t="shared" si="6"/>
        <v>12174</v>
      </c>
      <c r="P32" s="103">
        <f t="shared" si="6"/>
        <v>12174</v>
      </c>
      <c r="Q32" s="170">
        <f t="shared" si="4"/>
        <v>1</v>
      </c>
    </row>
    <row r="33" spans="2:10" ht="11.25">
      <c r="B33" s="100"/>
      <c r="J33" s="102"/>
    </row>
    <row r="34" spans="2:17" ht="11.25">
      <c r="B34" s="100"/>
      <c r="I34" s="95" t="s">
        <v>507</v>
      </c>
      <c r="J34" s="102"/>
      <c r="K34" s="106">
        <f aca="true" t="shared" si="7" ref="K34:P34">K25+K32</f>
        <v>102594</v>
      </c>
      <c r="L34" s="106">
        <f t="shared" si="7"/>
        <v>109968</v>
      </c>
      <c r="M34" s="106">
        <f t="shared" si="7"/>
        <v>109968</v>
      </c>
      <c r="N34" s="166">
        <f t="shared" si="7"/>
        <v>109019</v>
      </c>
      <c r="O34" s="166">
        <f t="shared" si="7"/>
        <v>109019</v>
      </c>
      <c r="P34" s="106">
        <f t="shared" si="7"/>
        <v>103318</v>
      </c>
      <c r="Q34" s="169">
        <f>P34/O34</f>
        <v>0.9477063631110173</v>
      </c>
    </row>
    <row r="35" spans="1:10" ht="11.25">
      <c r="A35" s="88" t="s">
        <v>512</v>
      </c>
      <c r="B35" s="100">
        <v>1280</v>
      </c>
      <c r="C35" s="100">
        <v>2127</v>
      </c>
      <c r="D35" s="100">
        <v>7513</v>
      </c>
      <c r="E35" s="167">
        <v>7513</v>
      </c>
      <c r="F35" s="167">
        <v>7956</v>
      </c>
      <c r="G35" s="100">
        <v>7930</v>
      </c>
      <c r="H35" s="186">
        <f>G35/F35</f>
        <v>0.9967320261437909</v>
      </c>
      <c r="J35" s="102"/>
    </row>
    <row r="36" spans="1:17" ht="11.25">
      <c r="A36" s="88" t="s">
        <v>513</v>
      </c>
      <c r="B36" s="100"/>
      <c r="F36" s="167">
        <v>24</v>
      </c>
      <c r="G36" s="100">
        <v>24</v>
      </c>
      <c r="H36" s="186">
        <f>G36/F36</f>
        <v>1</v>
      </c>
      <c r="I36" s="91" t="s">
        <v>23</v>
      </c>
      <c r="J36" s="102"/>
      <c r="K36" s="100">
        <v>24835</v>
      </c>
      <c r="L36" s="92">
        <v>26973</v>
      </c>
      <c r="M36" s="92">
        <v>26827</v>
      </c>
      <c r="N36" s="183">
        <v>26827</v>
      </c>
      <c r="O36" s="183">
        <v>26645</v>
      </c>
      <c r="P36" s="88">
        <v>26306</v>
      </c>
      <c r="Q36" s="168">
        <f aca="true" t="shared" si="8" ref="Q36:Q41">P36/O36</f>
        <v>0.9872771626946895</v>
      </c>
    </row>
    <row r="37" spans="1:17" ht="11.25">
      <c r="A37" s="89" t="s">
        <v>511</v>
      </c>
      <c r="B37" s="106">
        <f aca="true" t="shared" si="9" ref="B37:G37">SUM(B35:B36)</f>
        <v>1280</v>
      </c>
      <c r="C37" s="106">
        <f t="shared" si="9"/>
        <v>2127</v>
      </c>
      <c r="D37" s="106">
        <f t="shared" si="9"/>
        <v>7513</v>
      </c>
      <c r="E37" s="166">
        <f t="shared" si="9"/>
        <v>7513</v>
      </c>
      <c r="F37" s="166">
        <f t="shared" si="9"/>
        <v>7980</v>
      </c>
      <c r="G37" s="106">
        <f t="shared" si="9"/>
        <v>7954</v>
      </c>
      <c r="H37" s="169">
        <f>G37/F37</f>
        <v>0.9967418546365915</v>
      </c>
      <c r="I37" s="91" t="s">
        <v>24</v>
      </c>
      <c r="J37" s="102"/>
      <c r="K37" s="100">
        <v>2605</v>
      </c>
      <c r="L37" s="92">
        <v>2826</v>
      </c>
      <c r="M37" s="92">
        <v>2826</v>
      </c>
      <c r="N37" s="183">
        <v>2826</v>
      </c>
      <c r="O37" s="183">
        <v>2826</v>
      </c>
      <c r="P37" s="88">
        <v>2487</v>
      </c>
      <c r="Q37" s="168">
        <f t="shared" si="8"/>
        <v>0.8800424628450106</v>
      </c>
    </row>
    <row r="38" spans="2:17" ht="11.25">
      <c r="B38" s="100"/>
      <c r="I38" s="91" t="s">
        <v>25</v>
      </c>
      <c r="J38" s="102"/>
      <c r="K38" s="100">
        <v>880</v>
      </c>
      <c r="L38" s="92">
        <v>927</v>
      </c>
      <c r="M38" s="92">
        <v>927</v>
      </c>
      <c r="N38" s="183">
        <v>927</v>
      </c>
      <c r="O38" s="183">
        <v>927</v>
      </c>
      <c r="P38" s="88">
        <v>857</v>
      </c>
      <c r="Q38" s="168">
        <f t="shared" si="8"/>
        <v>0.924487594390507</v>
      </c>
    </row>
    <row r="39" spans="2:17" ht="11.25">
      <c r="B39" s="100"/>
      <c r="I39" s="91" t="s">
        <v>26</v>
      </c>
      <c r="J39" s="102"/>
      <c r="K39" s="100">
        <v>350</v>
      </c>
      <c r="L39" s="92">
        <v>350</v>
      </c>
      <c r="M39" s="92">
        <v>350</v>
      </c>
      <c r="N39" s="183">
        <v>550</v>
      </c>
      <c r="O39" s="183">
        <v>699</v>
      </c>
      <c r="P39" s="88">
        <v>699</v>
      </c>
      <c r="Q39" s="168">
        <f t="shared" si="8"/>
        <v>1</v>
      </c>
    </row>
    <row r="40" spans="1:17" ht="11.25">
      <c r="A40" s="89" t="s">
        <v>74</v>
      </c>
      <c r="B40" s="106"/>
      <c r="C40" s="106"/>
      <c r="D40" s="106"/>
      <c r="E40" s="166"/>
      <c r="F40" s="166"/>
      <c r="H40" s="166"/>
      <c r="I40" s="91" t="s">
        <v>27</v>
      </c>
      <c r="J40" s="102"/>
      <c r="L40" s="92"/>
      <c r="M40" s="92">
        <v>146</v>
      </c>
      <c r="N40" s="183">
        <v>146</v>
      </c>
      <c r="O40" s="183">
        <v>179</v>
      </c>
      <c r="P40" s="88">
        <v>179</v>
      </c>
      <c r="Q40" s="168">
        <f t="shared" si="8"/>
        <v>1</v>
      </c>
    </row>
    <row r="41" spans="2:17" ht="11.25">
      <c r="B41" s="100"/>
      <c r="I41" s="107" t="s">
        <v>28</v>
      </c>
      <c r="K41" s="106">
        <f aca="true" t="shared" si="10" ref="K41:P41">SUM(K36:K40)</f>
        <v>28670</v>
      </c>
      <c r="L41" s="106">
        <f t="shared" si="10"/>
        <v>31076</v>
      </c>
      <c r="M41" s="106">
        <f t="shared" si="10"/>
        <v>31076</v>
      </c>
      <c r="N41" s="166">
        <f t="shared" si="10"/>
        <v>31276</v>
      </c>
      <c r="O41" s="166">
        <f t="shared" si="10"/>
        <v>31276</v>
      </c>
      <c r="P41" s="106">
        <f t="shared" si="10"/>
        <v>30528</v>
      </c>
      <c r="Q41" s="169">
        <f t="shared" si="8"/>
        <v>0.9760838981967004</v>
      </c>
    </row>
    <row r="42" spans="1:8" ht="11.25">
      <c r="A42" s="89" t="s">
        <v>220</v>
      </c>
      <c r="B42" s="106">
        <f aca="true" t="shared" si="11" ref="B42:G42">K93-B16-B32-B37-B40</f>
        <v>194452</v>
      </c>
      <c r="C42" s="106">
        <f t="shared" si="11"/>
        <v>202745</v>
      </c>
      <c r="D42" s="106">
        <f t="shared" si="11"/>
        <v>202082</v>
      </c>
      <c r="E42" s="166">
        <f t="shared" si="11"/>
        <v>204164</v>
      </c>
      <c r="F42" s="166">
        <f t="shared" si="11"/>
        <v>192515</v>
      </c>
      <c r="G42" s="106">
        <f t="shared" si="11"/>
        <v>162423</v>
      </c>
      <c r="H42" s="166"/>
    </row>
    <row r="43" spans="2:17" ht="11.25">
      <c r="B43" s="100"/>
      <c r="I43" s="91" t="s">
        <v>29</v>
      </c>
      <c r="K43" s="100">
        <v>0</v>
      </c>
      <c r="L43" s="92">
        <v>0</v>
      </c>
      <c r="M43" s="92"/>
      <c r="N43" s="183"/>
      <c r="O43" s="183">
        <v>1</v>
      </c>
      <c r="P43" s="88">
        <v>1</v>
      </c>
      <c r="Q43" s="168">
        <f aca="true" t="shared" si="12" ref="Q43:Q51">P43/O43</f>
        <v>1</v>
      </c>
    </row>
    <row r="44" spans="2:17" ht="11.25">
      <c r="B44" s="100"/>
      <c r="I44" s="91" t="s">
        <v>30</v>
      </c>
      <c r="K44" s="100">
        <v>2400</v>
      </c>
      <c r="L44" s="92">
        <v>2400</v>
      </c>
      <c r="M44" s="92">
        <v>2400</v>
      </c>
      <c r="N44" s="183">
        <v>2400</v>
      </c>
      <c r="O44" s="183">
        <v>2400</v>
      </c>
      <c r="P44" s="88">
        <v>2201</v>
      </c>
      <c r="Q44" s="168">
        <f t="shared" si="12"/>
        <v>0.9170833333333334</v>
      </c>
    </row>
    <row r="45" spans="2:17" ht="11.25">
      <c r="B45" s="100"/>
      <c r="I45" s="91" t="s">
        <v>31</v>
      </c>
      <c r="K45" s="100">
        <v>250</v>
      </c>
      <c r="L45" s="92">
        <v>250</v>
      </c>
      <c r="M45" s="92">
        <v>300</v>
      </c>
      <c r="N45" s="183">
        <v>300</v>
      </c>
      <c r="O45" s="183">
        <v>408</v>
      </c>
      <c r="P45" s="88">
        <v>408</v>
      </c>
      <c r="Q45" s="168">
        <f t="shared" si="12"/>
        <v>1</v>
      </c>
    </row>
    <row r="46" spans="2:17" ht="11.25">
      <c r="B46" s="100"/>
      <c r="I46" s="91" t="s">
        <v>32</v>
      </c>
      <c r="K46" s="100">
        <v>520</v>
      </c>
      <c r="L46" s="92">
        <v>520</v>
      </c>
      <c r="M46" s="92">
        <v>470</v>
      </c>
      <c r="N46" s="183">
        <v>470</v>
      </c>
      <c r="O46" s="183">
        <v>470</v>
      </c>
      <c r="P46" s="88">
        <v>421</v>
      </c>
      <c r="Q46" s="168">
        <f t="shared" si="12"/>
        <v>0.8957446808510638</v>
      </c>
    </row>
    <row r="47" spans="1:17" ht="11.25">
      <c r="A47" s="88" t="s">
        <v>615</v>
      </c>
      <c r="B47" s="100"/>
      <c r="I47" s="91" t="s">
        <v>33</v>
      </c>
      <c r="K47" s="100">
        <v>260</v>
      </c>
      <c r="L47" s="92">
        <v>260</v>
      </c>
      <c r="M47" s="92">
        <v>260</v>
      </c>
      <c r="N47" s="183">
        <v>260</v>
      </c>
      <c r="O47" s="183">
        <v>263</v>
      </c>
      <c r="P47" s="88">
        <v>263</v>
      </c>
      <c r="Q47" s="168">
        <f t="shared" si="12"/>
        <v>1</v>
      </c>
    </row>
    <row r="48" spans="1:17" ht="11.25">
      <c r="A48" s="88" t="s">
        <v>616</v>
      </c>
      <c r="B48" s="100"/>
      <c r="I48" s="91" t="s">
        <v>34</v>
      </c>
      <c r="K48" s="100">
        <v>2700</v>
      </c>
      <c r="L48" s="92">
        <v>2700</v>
      </c>
      <c r="M48" s="92">
        <v>2700</v>
      </c>
      <c r="N48" s="183">
        <v>2500</v>
      </c>
      <c r="O48" s="183">
        <v>2518</v>
      </c>
      <c r="P48" s="88">
        <v>2518</v>
      </c>
      <c r="Q48" s="168">
        <f t="shared" si="12"/>
        <v>1</v>
      </c>
    </row>
    <row r="49" spans="2:17" ht="11.25">
      <c r="B49" s="100"/>
      <c r="I49" s="91" t="s">
        <v>35</v>
      </c>
      <c r="K49" s="100">
        <v>600</v>
      </c>
      <c r="L49" s="92">
        <v>600</v>
      </c>
      <c r="M49" s="92">
        <v>600</v>
      </c>
      <c r="N49" s="183">
        <v>600</v>
      </c>
      <c r="O49" s="183">
        <v>600</v>
      </c>
      <c r="P49" s="88">
        <v>556</v>
      </c>
      <c r="Q49" s="168">
        <f t="shared" si="12"/>
        <v>0.9266666666666666</v>
      </c>
    </row>
    <row r="50" spans="2:17" ht="11.25">
      <c r="B50" s="100"/>
      <c r="I50" s="91" t="s">
        <v>36</v>
      </c>
      <c r="K50" s="100">
        <v>2000</v>
      </c>
      <c r="L50" s="92">
        <v>2000</v>
      </c>
      <c r="M50" s="92">
        <v>2000</v>
      </c>
      <c r="N50" s="183">
        <v>1619</v>
      </c>
      <c r="O50" s="183">
        <v>1489</v>
      </c>
      <c r="P50" s="88">
        <v>1441</v>
      </c>
      <c r="Q50" s="168">
        <f t="shared" si="12"/>
        <v>0.9677635997313633</v>
      </c>
    </row>
    <row r="51" spans="2:17" ht="11.25">
      <c r="B51" s="100"/>
      <c r="I51" s="93" t="s">
        <v>504</v>
      </c>
      <c r="K51" s="103">
        <f aca="true" t="shared" si="13" ref="K51:P51">SUM(K43:K50)</f>
        <v>8730</v>
      </c>
      <c r="L51" s="103">
        <f t="shared" si="13"/>
        <v>8730</v>
      </c>
      <c r="M51" s="103">
        <f t="shared" si="13"/>
        <v>8730</v>
      </c>
      <c r="N51" s="185">
        <f t="shared" si="13"/>
        <v>8149</v>
      </c>
      <c r="O51" s="185">
        <f t="shared" si="13"/>
        <v>8149</v>
      </c>
      <c r="P51" s="103">
        <f t="shared" si="13"/>
        <v>7809</v>
      </c>
      <c r="Q51" s="184">
        <f t="shared" si="12"/>
        <v>0.9582770892134004</v>
      </c>
    </row>
    <row r="52" ht="11.25">
      <c r="B52" s="100"/>
    </row>
    <row r="53" spans="2:17" ht="11.25">
      <c r="B53" s="100"/>
      <c r="I53" s="91" t="s">
        <v>37</v>
      </c>
      <c r="K53" s="100">
        <v>5500</v>
      </c>
      <c r="L53" s="92">
        <v>5500</v>
      </c>
      <c r="M53" s="92">
        <v>5500</v>
      </c>
      <c r="N53" s="183">
        <v>5500</v>
      </c>
      <c r="O53" s="183">
        <v>5500</v>
      </c>
      <c r="P53" s="88">
        <v>3992</v>
      </c>
      <c r="Q53" s="168">
        <f aca="true" t="shared" si="14" ref="Q53:Q64">P53/O53</f>
        <v>0.7258181818181818</v>
      </c>
    </row>
    <row r="54" spans="2:17" ht="11.25">
      <c r="B54" s="100"/>
      <c r="I54" s="91" t="s">
        <v>38</v>
      </c>
      <c r="K54" s="100">
        <v>110</v>
      </c>
      <c r="L54" s="92">
        <v>110</v>
      </c>
      <c r="M54" s="92">
        <v>110</v>
      </c>
      <c r="N54" s="183">
        <v>110</v>
      </c>
      <c r="O54" s="183">
        <v>132</v>
      </c>
      <c r="P54" s="88">
        <v>132</v>
      </c>
      <c r="Q54" s="168">
        <f t="shared" si="14"/>
        <v>1</v>
      </c>
    </row>
    <row r="55" spans="2:17" ht="11.25">
      <c r="B55" s="100"/>
      <c r="I55" s="91" t="s">
        <v>39</v>
      </c>
      <c r="K55" s="100">
        <v>700</v>
      </c>
      <c r="L55" s="92">
        <v>700</v>
      </c>
      <c r="M55" s="92">
        <v>700</v>
      </c>
      <c r="N55" s="183">
        <v>700</v>
      </c>
      <c r="O55" s="183">
        <v>812</v>
      </c>
      <c r="P55" s="88">
        <v>812</v>
      </c>
      <c r="Q55" s="168">
        <f t="shared" si="14"/>
        <v>1</v>
      </c>
    </row>
    <row r="56" spans="2:17" ht="11.25">
      <c r="B56" s="100"/>
      <c r="I56" s="91" t="s">
        <v>40</v>
      </c>
      <c r="K56" s="100">
        <v>1500</v>
      </c>
      <c r="L56" s="92">
        <v>1500</v>
      </c>
      <c r="M56" s="92">
        <v>1500</v>
      </c>
      <c r="N56" s="183">
        <v>1200</v>
      </c>
      <c r="O56" s="183">
        <v>1200</v>
      </c>
      <c r="P56" s="88">
        <v>981</v>
      </c>
      <c r="Q56" s="168">
        <f t="shared" si="14"/>
        <v>0.8175</v>
      </c>
    </row>
    <row r="57" spans="2:17" ht="11.25">
      <c r="B57" s="100"/>
      <c r="I57" s="91" t="s">
        <v>41</v>
      </c>
      <c r="K57" s="100">
        <v>170</v>
      </c>
      <c r="L57" s="92">
        <v>170</v>
      </c>
      <c r="M57" s="92">
        <v>170</v>
      </c>
      <c r="N57" s="183">
        <v>170</v>
      </c>
      <c r="O57" s="183">
        <v>170</v>
      </c>
      <c r="P57" s="88">
        <v>162</v>
      </c>
      <c r="Q57" s="168">
        <f t="shared" si="14"/>
        <v>0.9529411764705882</v>
      </c>
    </row>
    <row r="58" spans="2:17" ht="11.25">
      <c r="B58" s="100"/>
      <c r="I58" s="91" t="s">
        <v>42</v>
      </c>
      <c r="K58" s="100">
        <v>2495</v>
      </c>
      <c r="L58" s="92">
        <v>2495</v>
      </c>
      <c r="M58" s="92">
        <v>2495</v>
      </c>
      <c r="N58" s="183">
        <v>1995</v>
      </c>
      <c r="O58" s="183">
        <v>2000</v>
      </c>
      <c r="P58" s="88">
        <v>2000</v>
      </c>
      <c r="Q58" s="168">
        <f t="shared" si="14"/>
        <v>1</v>
      </c>
    </row>
    <row r="59" spans="2:17" ht="11.25">
      <c r="B59" s="100"/>
      <c r="I59" s="91" t="s">
        <v>43</v>
      </c>
      <c r="K59" s="100">
        <v>2600</v>
      </c>
      <c r="L59" s="92">
        <v>2600</v>
      </c>
      <c r="M59" s="92">
        <v>2600</v>
      </c>
      <c r="N59" s="183">
        <v>2600</v>
      </c>
      <c r="O59" s="183">
        <v>2600</v>
      </c>
      <c r="P59" s="88">
        <v>2557</v>
      </c>
      <c r="Q59" s="168">
        <f t="shared" si="14"/>
        <v>0.9834615384615385</v>
      </c>
    </row>
    <row r="60" spans="2:17" ht="11.25">
      <c r="B60" s="100"/>
      <c r="I60" s="91" t="s">
        <v>44</v>
      </c>
      <c r="K60" s="100">
        <v>1400</v>
      </c>
      <c r="L60" s="92">
        <v>1400</v>
      </c>
      <c r="M60" s="92">
        <v>1400</v>
      </c>
      <c r="N60" s="183">
        <v>1200</v>
      </c>
      <c r="O60" s="183">
        <v>1200</v>
      </c>
      <c r="P60" s="88">
        <v>625</v>
      </c>
      <c r="Q60" s="168">
        <f t="shared" si="14"/>
        <v>0.5208333333333334</v>
      </c>
    </row>
    <row r="61" spans="2:17" ht="11.25">
      <c r="B61" s="100"/>
      <c r="I61" s="91" t="s">
        <v>45</v>
      </c>
      <c r="K61" s="100">
        <v>2400</v>
      </c>
      <c r="L61" s="92">
        <v>2400</v>
      </c>
      <c r="M61" s="92">
        <v>2400</v>
      </c>
      <c r="N61" s="183">
        <v>1900</v>
      </c>
      <c r="O61" s="183">
        <v>1900</v>
      </c>
      <c r="P61" s="88">
        <v>1886</v>
      </c>
      <c r="Q61" s="168">
        <f t="shared" si="14"/>
        <v>0.9926315789473684</v>
      </c>
    </row>
    <row r="62" spans="2:17" ht="11.25">
      <c r="B62" s="100"/>
      <c r="I62" s="91" t="s">
        <v>46</v>
      </c>
      <c r="K62" s="100">
        <v>16740</v>
      </c>
      <c r="L62" s="92">
        <v>16740</v>
      </c>
      <c r="M62" s="92">
        <v>16740</v>
      </c>
      <c r="N62" s="183">
        <v>16740</v>
      </c>
      <c r="O62" s="183">
        <v>16740</v>
      </c>
      <c r="P62" s="88">
        <v>14798</v>
      </c>
      <c r="Q62" s="168">
        <f t="shared" si="14"/>
        <v>0.8839904420549581</v>
      </c>
    </row>
    <row r="63" spans="2:17" ht="11.25">
      <c r="B63" s="100"/>
      <c r="I63" s="91" t="s">
        <v>47</v>
      </c>
      <c r="K63" s="100">
        <v>10000</v>
      </c>
      <c r="L63" s="92">
        <v>10000</v>
      </c>
      <c r="M63" s="92">
        <v>19785</v>
      </c>
      <c r="N63" s="183">
        <v>19485</v>
      </c>
      <c r="O63" s="183">
        <v>11095</v>
      </c>
      <c r="P63" s="88">
        <v>7730</v>
      </c>
      <c r="Q63" s="168">
        <f t="shared" si="14"/>
        <v>0.6967102298332583</v>
      </c>
    </row>
    <row r="64" spans="2:17" ht="11.25">
      <c r="B64" s="100"/>
      <c r="I64" s="93" t="s">
        <v>505</v>
      </c>
      <c r="K64" s="103">
        <f aca="true" t="shared" si="15" ref="K64:P64">SUM(K53:K63)</f>
        <v>43615</v>
      </c>
      <c r="L64" s="103">
        <f t="shared" si="15"/>
        <v>43615</v>
      </c>
      <c r="M64" s="103">
        <f t="shared" si="15"/>
        <v>53400</v>
      </c>
      <c r="N64" s="185">
        <f t="shared" si="15"/>
        <v>51600</v>
      </c>
      <c r="O64" s="185">
        <f t="shared" si="15"/>
        <v>43349</v>
      </c>
      <c r="P64" s="103">
        <f t="shared" si="15"/>
        <v>35675</v>
      </c>
      <c r="Q64" s="170">
        <f t="shared" si="14"/>
        <v>0.8229716948487854</v>
      </c>
    </row>
    <row r="65" ht="11.25">
      <c r="B65" s="100"/>
    </row>
    <row r="66" spans="2:17" ht="11.25">
      <c r="B66" s="100"/>
      <c r="I66" s="91" t="s">
        <v>75</v>
      </c>
      <c r="K66" s="100">
        <v>10000</v>
      </c>
      <c r="L66" s="92">
        <v>10000</v>
      </c>
      <c r="M66" s="92">
        <v>10000</v>
      </c>
      <c r="N66" s="183">
        <v>10000</v>
      </c>
      <c r="O66" s="183">
        <v>7211</v>
      </c>
      <c r="P66" s="88">
        <v>7211</v>
      </c>
      <c r="Q66" s="168">
        <f>P66/O66</f>
        <v>1</v>
      </c>
    </row>
    <row r="67" spans="2:17" ht="11.25">
      <c r="B67" s="100"/>
      <c r="I67" s="91" t="s">
        <v>48</v>
      </c>
      <c r="K67" s="100">
        <v>8000</v>
      </c>
      <c r="L67" s="92">
        <v>8000</v>
      </c>
      <c r="M67" s="92">
        <v>8000</v>
      </c>
      <c r="N67" s="183">
        <v>8000</v>
      </c>
      <c r="O67" s="183">
        <v>17003</v>
      </c>
      <c r="P67" s="88">
        <v>17003</v>
      </c>
      <c r="Q67" s="168">
        <f>P67/O67</f>
        <v>1</v>
      </c>
    </row>
    <row r="68" spans="2:17" ht="11.25">
      <c r="B68" s="100"/>
      <c r="I68" s="91" t="s">
        <v>49</v>
      </c>
      <c r="K68" s="100">
        <v>230</v>
      </c>
      <c r="L68" s="92">
        <v>230</v>
      </c>
      <c r="M68" s="92">
        <v>230</v>
      </c>
      <c r="N68" s="183">
        <v>230</v>
      </c>
      <c r="O68" s="183">
        <v>265</v>
      </c>
      <c r="P68" s="88">
        <v>265</v>
      </c>
      <c r="Q68" s="168">
        <f aca="true" t="shared" si="16" ref="Q68:Q93">P68/O68</f>
        <v>1</v>
      </c>
    </row>
    <row r="69" spans="2:17" ht="11.25">
      <c r="B69" s="100"/>
      <c r="I69" s="91" t="s">
        <v>50</v>
      </c>
      <c r="K69" s="100">
        <v>700</v>
      </c>
      <c r="L69" s="92">
        <v>700</v>
      </c>
      <c r="M69" s="92">
        <v>700</v>
      </c>
      <c r="N69" s="183">
        <v>700</v>
      </c>
      <c r="O69" s="183">
        <v>969</v>
      </c>
      <c r="P69" s="88">
        <v>969</v>
      </c>
      <c r="Q69" s="168">
        <f t="shared" si="16"/>
        <v>1</v>
      </c>
    </row>
    <row r="70" spans="2:17" ht="11.25">
      <c r="B70" s="100"/>
      <c r="I70" s="91" t="s">
        <v>51</v>
      </c>
      <c r="K70" s="100">
        <v>159</v>
      </c>
      <c r="L70" s="92">
        <v>159</v>
      </c>
      <c r="M70" s="92">
        <v>359</v>
      </c>
      <c r="N70" s="183">
        <v>359</v>
      </c>
      <c r="O70" s="183">
        <v>357</v>
      </c>
      <c r="P70" s="88">
        <v>357</v>
      </c>
      <c r="Q70" s="168">
        <f t="shared" si="16"/>
        <v>1</v>
      </c>
    </row>
    <row r="71" spans="2:17" ht="11.25">
      <c r="B71" s="100"/>
      <c r="I71" s="91" t="s">
        <v>52</v>
      </c>
      <c r="L71" s="92"/>
      <c r="M71" s="92"/>
      <c r="N71" s="183"/>
      <c r="O71" s="183">
        <v>7</v>
      </c>
      <c r="P71" s="88">
        <v>7</v>
      </c>
      <c r="Q71" s="168">
        <f t="shared" si="16"/>
        <v>1</v>
      </c>
    </row>
    <row r="72" spans="2:17" ht="11.25">
      <c r="B72" s="100"/>
      <c r="I72" s="93" t="s">
        <v>59</v>
      </c>
      <c r="K72" s="103">
        <f aca="true" t="shared" si="17" ref="K72:P72">SUM(K66:K71)</f>
        <v>19089</v>
      </c>
      <c r="L72" s="103">
        <f t="shared" si="17"/>
        <v>19089</v>
      </c>
      <c r="M72" s="103">
        <f t="shared" si="17"/>
        <v>19289</v>
      </c>
      <c r="N72" s="185">
        <f t="shared" si="17"/>
        <v>19289</v>
      </c>
      <c r="O72" s="185">
        <f t="shared" si="17"/>
        <v>25812</v>
      </c>
      <c r="P72" s="103">
        <f t="shared" si="17"/>
        <v>25812</v>
      </c>
      <c r="Q72" s="170">
        <f t="shared" si="16"/>
        <v>1</v>
      </c>
    </row>
    <row r="73" ht="11.25">
      <c r="B73" s="100"/>
    </row>
    <row r="74" spans="2:17" ht="11.25">
      <c r="B74" s="100"/>
      <c r="I74" s="91" t="s">
        <v>55</v>
      </c>
      <c r="K74" s="100">
        <v>5000</v>
      </c>
      <c r="L74" s="92">
        <v>5000</v>
      </c>
      <c r="M74" s="92">
        <v>4800</v>
      </c>
      <c r="N74" s="183">
        <v>4800</v>
      </c>
      <c r="O74" s="183">
        <v>4800</v>
      </c>
      <c r="P74" s="88">
        <v>3321</v>
      </c>
      <c r="Q74" s="168">
        <f t="shared" si="16"/>
        <v>0.691875</v>
      </c>
    </row>
    <row r="75" spans="2:17" ht="11.25">
      <c r="B75" s="100"/>
      <c r="I75" s="91" t="s">
        <v>56</v>
      </c>
      <c r="K75" s="100">
        <v>4500</v>
      </c>
      <c r="L75" s="92">
        <v>4500</v>
      </c>
      <c r="M75" s="92">
        <v>4500</v>
      </c>
      <c r="N75" s="183">
        <v>4500</v>
      </c>
      <c r="O75" s="183">
        <v>4500</v>
      </c>
      <c r="P75" s="88">
        <v>4301</v>
      </c>
      <c r="Q75" s="168">
        <f t="shared" si="16"/>
        <v>0.9557777777777777</v>
      </c>
    </row>
    <row r="76" spans="2:17" ht="11.25">
      <c r="B76" s="100"/>
      <c r="I76" s="91" t="s">
        <v>57</v>
      </c>
      <c r="K76" s="100">
        <v>2800</v>
      </c>
      <c r="L76" s="92">
        <v>2800</v>
      </c>
      <c r="M76" s="92">
        <v>2800</v>
      </c>
      <c r="N76" s="183">
        <v>2800</v>
      </c>
      <c r="O76" s="183">
        <v>2800</v>
      </c>
      <c r="P76" s="88">
        <v>1579</v>
      </c>
      <c r="Q76" s="168">
        <f t="shared" si="16"/>
        <v>0.5639285714285714</v>
      </c>
    </row>
    <row r="77" spans="2:17" ht="11.25">
      <c r="B77" s="100"/>
      <c r="I77" s="93" t="s">
        <v>58</v>
      </c>
      <c r="K77" s="103">
        <f aca="true" t="shared" si="18" ref="K77:P77">SUM(K74:K76)</f>
        <v>12300</v>
      </c>
      <c r="L77" s="103">
        <f t="shared" si="18"/>
        <v>12300</v>
      </c>
      <c r="M77" s="103">
        <f t="shared" si="18"/>
        <v>12100</v>
      </c>
      <c r="N77" s="185">
        <f t="shared" si="18"/>
        <v>12100</v>
      </c>
      <c r="O77" s="185">
        <f t="shared" si="18"/>
        <v>12100</v>
      </c>
      <c r="P77" s="103">
        <f t="shared" si="18"/>
        <v>9201</v>
      </c>
      <c r="Q77" s="170">
        <f t="shared" si="16"/>
        <v>0.7604132231404959</v>
      </c>
    </row>
    <row r="78" ht="11.25">
      <c r="B78" s="100"/>
    </row>
    <row r="79" spans="2:17" ht="11.25">
      <c r="B79" s="100"/>
      <c r="I79" s="95" t="s">
        <v>506</v>
      </c>
      <c r="K79" s="106">
        <f aca="true" t="shared" si="19" ref="K79:P79">K51+K64+K72+K77</f>
        <v>83734</v>
      </c>
      <c r="L79" s="106">
        <f t="shared" si="19"/>
        <v>83734</v>
      </c>
      <c r="M79" s="106">
        <f t="shared" si="19"/>
        <v>93519</v>
      </c>
      <c r="N79" s="166">
        <f t="shared" si="19"/>
        <v>91138</v>
      </c>
      <c r="O79" s="166">
        <f t="shared" si="19"/>
        <v>89410</v>
      </c>
      <c r="P79" s="106">
        <f t="shared" si="19"/>
        <v>78497</v>
      </c>
      <c r="Q79" s="169">
        <f t="shared" si="16"/>
        <v>0.8779443015322671</v>
      </c>
    </row>
    <row r="80" ht="11.25">
      <c r="B80" s="100"/>
    </row>
    <row r="81" spans="2:17" ht="11.25">
      <c r="B81" s="100"/>
      <c r="I81" s="91" t="s">
        <v>516</v>
      </c>
      <c r="K81" s="100">
        <v>1280</v>
      </c>
      <c r="L81" s="100">
        <v>1280</v>
      </c>
      <c r="M81" s="100">
        <v>1280</v>
      </c>
      <c r="N81" s="167">
        <v>1280</v>
      </c>
      <c r="O81" s="167">
        <v>1355</v>
      </c>
      <c r="P81" s="88">
        <v>1355</v>
      </c>
      <c r="Q81" s="168">
        <f t="shared" si="16"/>
        <v>1</v>
      </c>
    </row>
    <row r="82" spans="2:17" ht="11.25">
      <c r="B82" s="100"/>
      <c r="I82" s="91" t="s">
        <v>517</v>
      </c>
      <c r="K82" s="100">
        <v>5000</v>
      </c>
      <c r="L82" s="100">
        <v>5000</v>
      </c>
      <c r="M82" s="100">
        <v>5050</v>
      </c>
      <c r="N82" s="167">
        <v>5050</v>
      </c>
      <c r="O82" s="167">
        <v>5686</v>
      </c>
      <c r="P82" s="88">
        <v>5686</v>
      </c>
      <c r="Q82" s="168">
        <f t="shared" si="16"/>
        <v>1</v>
      </c>
    </row>
    <row r="83" spans="2:17" ht="11.25">
      <c r="B83" s="100"/>
      <c r="I83" s="91" t="s">
        <v>518</v>
      </c>
      <c r="M83" s="100">
        <v>860</v>
      </c>
      <c r="N83" s="167">
        <v>1790</v>
      </c>
      <c r="O83" s="167">
        <v>2604</v>
      </c>
      <c r="P83" s="88">
        <v>2604</v>
      </c>
      <c r="Q83" s="168">
        <f t="shared" si="16"/>
        <v>1</v>
      </c>
    </row>
    <row r="84" spans="2:17" ht="11.25">
      <c r="B84" s="100"/>
      <c r="I84" s="91" t="s">
        <v>559</v>
      </c>
      <c r="O84" s="167">
        <v>75</v>
      </c>
      <c r="P84" s="88">
        <v>75</v>
      </c>
      <c r="Q84" s="168">
        <f t="shared" si="16"/>
        <v>1</v>
      </c>
    </row>
    <row r="85" spans="2:17" ht="11.25">
      <c r="B85" s="100"/>
      <c r="I85" s="91" t="s">
        <v>558</v>
      </c>
      <c r="L85" s="100">
        <v>49505</v>
      </c>
      <c r="M85" s="100">
        <v>51505</v>
      </c>
      <c r="N85" s="167">
        <v>55807</v>
      </c>
      <c r="O85" s="167">
        <v>55807</v>
      </c>
      <c r="P85" s="88">
        <v>55807</v>
      </c>
      <c r="Q85" s="168">
        <f t="shared" si="16"/>
        <v>1</v>
      </c>
    </row>
    <row r="86" spans="2:17" ht="11.25">
      <c r="B86" s="100"/>
      <c r="I86" s="91" t="s">
        <v>569</v>
      </c>
      <c r="O86" s="167">
        <v>28</v>
      </c>
      <c r="P86" s="88">
        <v>28</v>
      </c>
      <c r="Q86" s="168">
        <f t="shared" si="16"/>
        <v>1</v>
      </c>
    </row>
    <row r="87" spans="2:17" ht="11.25">
      <c r="B87" s="100"/>
      <c r="I87" s="95" t="s">
        <v>510</v>
      </c>
      <c r="K87" s="106">
        <f aca="true" t="shared" si="20" ref="K87:P87">SUM(K81:K86)</f>
        <v>6280</v>
      </c>
      <c r="L87" s="106">
        <f t="shared" si="20"/>
        <v>55785</v>
      </c>
      <c r="M87" s="106">
        <f t="shared" si="20"/>
        <v>58695</v>
      </c>
      <c r="N87" s="166">
        <f t="shared" si="20"/>
        <v>63927</v>
      </c>
      <c r="O87" s="166">
        <f t="shared" si="20"/>
        <v>65555</v>
      </c>
      <c r="P87" s="106">
        <f t="shared" si="20"/>
        <v>65555</v>
      </c>
      <c r="Q87" s="169">
        <f t="shared" si="16"/>
        <v>1</v>
      </c>
    </row>
    <row r="88" ht="11.25">
      <c r="B88" s="100"/>
    </row>
    <row r="89" spans="2:17" ht="11.25">
      <c r="B89" s="100"/>
      <c r="I89" s="95" t="s">
        <v>280</v>
      </c>
      <c r="J89" s="89"/>
      <c r="K89" s="106">
        <v>3120</v>
      </c>
      <c r="L89" s="106">
        <v>3120</v>
      </c>
      <c r="M89" s="106">
        <v>3120</v>
      </c>
      <c r="N89" s="166">
        <v>3120</v>
      </c>
      <c r="O89" s="166">
        <v>3120</v>
      </c>
      <c r="Q89" s="169">
        <f t="shared" si="16"/>
        <v>0</v>
      </c>
    </row>
    <row r="91" spans="9:17" ht="11.25">
      <c r="I91" s="95" t="s">
        <v>303</v>
      </c>
      <c r="K91" s="106">
        <v>9636</v>
      </c>
      <c r="L91" s="106">
        <v>9636</v>
      </c>
      <c r="M91" s="106">
        <v>9636</v>
      </c>
      <c r="N91" s="166">
        <v>9636</v>
      </c>
      <c r="O91" s="166">
        <v>9636</v>
      </c>
      <c r="Q91" s="169">
        <f t="shared" si="16"/>
        <v>0</v>
      </c>
    </row>
    <row r="92" spans="1:8" ht="11.25">
      <c r="A92" s="89" t="s">
        <v>219</v>
      </c>
      <c r="B92" s="106">
        <f aca="true" t="shared" si="21" ref="B92:G92">B16+B32+B37+B40+B42</f>
        <v>234034</v>
      </c>
      <c r="C92" s="106">
        <f t="shared" si="21"/>
        <v>293319</v>
      </c>
      <c r="D92" s="106">
        <f t="shared" si="21"/>
        <v>306014</v>
      </c>
      <c r="E92" s="166">
        <f t="shared" si="21"/>
        <v>308116</v>
      </c>
      <c r="F92" s="166">
        <f t="shared" si="21"/>
        <v>308016</v>
      </c>
      <c r="G92" s="106">
        <f t="shared" si="21"/>
        <v>277898</v>
      </c>
      <c r="H92" s="169">
        <f>G92/F92</f>
        <v>0.9022193652277803</v>
      </c>
    </row>
    <row r="93" spans="9:17" ht="11.25">
      <c r="I93" s="95" t="s">
        <v>61</v>
      </c>
      <c r="K93" s="106">
        <f aca="true" t="shared" si="22" ref="K93:P93">K34+K41+K79+K87+K89+K91</f>
        <v>234034</v>
      </c>
      <c r="L93" s="106">
        <f t="shared" si="22"/>
        <v>293319</v>
      </c>
      <c r="M93" s="106">
        <f t="shared" si="22"/>
        <v>306014</v>
      </c>
      <c r="N93" s="166">
        <f t="shared" si="22"/>
        <v>308116</v>
      </c>
      <c r="O93" s="166">
        <f t="shared" si="22"/>
        <v>308016</v>
      </c>
      <c r="P93" s="106">
        <f t="shared" si="22"/>
        <v>277898</v>
      </c>
      <c r="Q93" s="169">
        <f t="shared" si="16"/>
        <v>0.9022193652277803</v>
      </c>
    </row>
  </sheetData>
  <mergeCells count="1">
    <mergeCell ref="I1:J1"/>
  </mergeCells>
  <printOptions/>
  <pageMargins left="0.27" right="0.12" top="1" bottom="1" header="0.5" footer="0.5"/>
  <pageSetup horizontalDpi="300" verticalDpi="300" orientation="landscape" paperSize="9" scale="75" r:id="rId1"/>
  <headerFooter alignWithMargins="0">
    <oddHeader>&amp;C&amp;"Arial,Félkövér"&amp;12 751153 Önkormányzati igazgatási tevékenység</oddHeader>
  </headerFooter>
  <rowBreaks count="1" manualBreakCount="1">
    <brk id="50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6">
      <selection activeCell="C28" sqref="C28"/>
    </sheetView>
  </sheetViews>
  <sheetFormatPr defaultColWidth="9.140625" defaultRowHeight="12.75"/>
  <cols>
    <col min="1" max="1" width="15.8515625" style="4" customWidth="1"/>
    <col min="2" max="2" width="6.140625" style="4" customWidth="1"/>
    <col min="3" max="3" width="9.140625" style="6" bestFit="1" customWidth="1"/>
    <col min="4" max="4" width="8.8515625" style="6" customWidth="1"/>
    <col min="5" max="8" width="9.421875" style="6" customWidth="1"/>
    <col min="9" max="9" width="18.28125" style="4" customWidth="1"/>
    <col min="10" max="10" width="2.00390625" style="6" customWidth="1"/>
    <col min="11" max="11" width="9.140625" style="6" bestFit="1" customWidth="1"/>
    <col min="12" max="14" width="9.00390625" style="4" customWidth="1"/>
    <col min="15" max="16384" width="9.140625" style="4" customWidth="1"/>
  </cols>
  <sheetData>
    <row r="1" spans="1:14" ht="15.75">
      <c r="A1" s="227" t="s">
        <v>345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7"/>
    </row>
    <row r="2" spans="1:14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5" spans="1:16" ht="37.5" customHeight="1" thickBot="1">
      <c r="A5" s="226" t="s">
        <v>610</v>
      </c>
      <c r="B5" s="226"/>
      <c r="C5" s="135" t="s">
        <v>503</v>
      </c>
      <c r="D5" s="135" t="s">
        <v>612</v>
      </c>
      <c r="E5" s="135" t="s">
        <v>613</v>
      </c>
      <c r="F5" s="86" t="s">
        <v>639</v>
      </c>
      <c r="G5" s="86" t="s">
        <v>643</v>
      </c>
      <c r="H5" s="86" t="s">
        <v>675</v>
      </c>
      <c r="I5" s="136" t="s">
        <v>611</v>
      </c>
      <c r="J5" s="137"/>
      <c r="K5" s="135" t="s">
        <v>503</v>
      </c>
      <c r="L5" s="135" t="s">
        <v>612</v>
      </c>
      <c r="M5" s="135" t="s">
        <v>613</v>
      </c>
      <c r="N5" s="86" t="s">
        <v>639</v>
      </c>
      <c r="O5" s="86" t="s">
        <v>643</v>
      </c>
      <c r="P5" s="187" t="s">
        <v>644</v>
      </c>
    </row>
    <row r="6" spans="1:16" ht="12.75">
      <c r="A6" s="138" t="s">
        <v>346</v>
      </c>
      <c r="B6" s="138"/>
      <c r="C6" s="139">
        <f>iskola!B4+óvoda!B4+zene!B4+'műv.h'!B4+könyvtár!B4+'önk-int.n.'!B4+kisebbs!B2</f>
        <v>72112</v>
      </c>
      <c r="D6" s="139">
        <f>iskola!C4+óvoda!C4+zene!C4+'műv.h'!C4+könyvtár!C4+'önk-int.n.'!C4+kisebbs!C2</f>
        <v>72112</v>
      </c>
      <c r="E6" s="139">
        <f>iskola!D4+óvoda!D4+zene!D4+'műv.h'!D4+könyvtár!D4+'önk-int.n.'!D4+kisebbs!D2</f>
        <v>89873</v>
      </c>
      <c r="F6" s="139">
        <f>iskola!E4+óvoda!E4+zene!E4+'műv.h'!E4+könyvtár!E4+'önk-int.n.'!E4+kisebbs!E2</f>
        <v>89878</v>
      </c>
      <c r="G6" s="139">
        <f>iskola!F4+óvoda!F4+zene!F4+'műv.h'!F4+könyvtár!F4+'önk-int.n.'!F4+kisebbs!F2</f>
        <v>99204</v>
      </c>
      <c r="H6" s="139">
        <f>iskola!G4+óvoda!G4+zene!G4+'műv.h'!G4+könyvtár!G4+'önk-int.n.'!G4+kisebbs!G2</f>
        <v>95691</v>
      </c>
      <c r="I6" s="140" t="s">
        <v>347</v>
      </c>
      <c r="J6" s="138"/>
      <c r="K6" s="139">
        <f>'önk.'!K2</f>
        <v>365865</v>
      </c>
      <c r="L6" s="139">
        <f>'önk.'!L2</f>
        <v>374077</v>
      </c>
      <c r="M6" s="139">
        <f>'önk.'!M2</f>
        <v>374331</v>
      </c>
      <c r="N6" s="139">
        <f>'önk.'!N2</f>
        <v>372511</v>
      </c>
      <c r="O6" s="139">
        <f>'önk.'!O2</f>
        <v>370799</v>
      </c>
      <c r="P6" s="139">
        <f>'önk.'!P2</f>
        <v>358760</v>
      </c>
    </row>
    <row r="7" spans="1:16" ht="12.75">
      <c r="A7" s="138" t="s">
        <v>348</v>
      </c>
      <c r="B7" s="138"/>
      <c r="C7" s="139">
        <f aca="true" t="shared" si="0" ref="C7:H7">C9+C10+C11</f>
        <v>345339</v>
      </c>
      <c r="D7" s="139">
        <f t="shared" si="0"/>
        <v>381999</v>
      </c>
      <c r="E7" s="139">
        <f t="shared" si="0"/>
        <v>462799</v>
      </c>
      <c r="F7" s="139">
        <f t="shared" si="0"/>
        <v>586012</v>
      </c>
      <c r="G7" s="139">
        <f t="shared" si="0"/>
        <v>583281</v>
      </c>
      <c r="H7" s="139">
        <f t="shared" si="0"/>
        <v>583281</v>
      </c>
      <c r="I7" s="140" t="s">
        <v>349</v>
      </c>
      <c r="J7" s="138"/>
      <c r="K7" s="139">
        <f>'önk.'!K4</f>
        <v>115081</v>
      </c>
      <c r="L7" s="139">
        <f>'önk.'!L4</f>
        <v>117622</v>
      </c>
      <c r="M7" s="139">
        <f>'önk.'!M4</f>
        <v>117697</v>
      </c>
      <c r="N7" s="139">
        <f>'önk.'!N4</f>
        <v>117421</v>
      </c>
      <c r="O7" s="139">
        <f>'önk.'!O4</f>
        <v>118146</v>
      </c>
      <c r="P7" s="139">
        <f>'önk.'!P4</f>
        <v>113965</v>
      </c>
    </row>
    <row r="8" spans="1:16" ht="12.75">
      <c r="A8" s="141" t="s">
        <v>350</v>
      </c>
      <c r="B8" s="138"/>
      <c r="C8" s="139"/>
      <c r="D8" s="139"/>
      <c r="E8" s="139"/>
      <c r="F8" s="139"/>
      <c r="G8" s="139"/>
      <c r="H8" s="139"/>
      <c r="I8" s="140" t="s">
        <v>351</v>
      </c>
      <c r="J8" s="138"/>
      <c r="K8" s="139">
        <f>'önk.'!K6-K9</f>
        <v>228886</v>
      </c>
      <c r="L8" s="139">
        <f>'önk.'!L6-L9</f>
        <v>229340</v>
      </c>
      <c r="M8" s="139">
        <f>'önk.'!M6-M9</f>
        <v>268117</v>
      </c>
      <c r="N8" s="139">
        <f>'önk.'!N6-N9</f>
        <v>260171</v>
      </c>
      <c r="O8" s="139">
        <f>'önk.'!O6-O9</f>
        <v>257876</v>
      </c>
      <c r="P8" s="139">
        <f>'önk.'!P6-P9</f>
        <v>231837</v>
      </c>
    </row>
    <row r="9" spans="1:16" ht="12.75">
      <c r="A9" s="141" t="s">
        <v>352</v>
      </c>
      <c r="B9" s="138"/>
      <c r="C9" s="139">
        <f>'751966'!B6+'751966'!B7+'751966'!B8+'751966'!B11+'751966'!B12</f>
        <v>204900</v>
      </c>
      <c r="D9" s="139">
        <f>'751966'!C6+'751966'!C7+'751966'!C8+'751966'!C11+'751966'!C12</f>
        <v>244900</v>
      </c>
      <c r="E9" s="139">
        <f>'751966'!D6+'751966'!D7+'751966'!D8+'751966'!D11+'751966'!D12</f>
        <v>324900</v>
      </c>
      <c r="F9" s="139">
        <f>'751966'!E6+'751966'!E7+'751966'!E8+'751966'!E11+'751966'!E12</f>
        <v>483900</v>
      </c>
      <c r="G9" s="139">
        <f>'751966'!F6+'751966'!F7+'751966'!F8+'751966'!F11+'751966'!F12</f>
        <v>531643</v>
      </c>
      <c r="H9" s="139">
        <f>'751966'!G6+'751966'!G7+'751966'!G8+'751966'!G11+'751966'!G12</f>
        <v>531643</v>
      </c>
      <c r="I9" s="140" t="s">
        <v>353</v>
      </c>
      <c r="J9" s="138"/>
      <c r="K9" s="139">
        <f>'801115'!K57</f>
        <v>2900</v>
      </c>
      <c r="L9" s="139">
        <f>'801115'!L57</f>
        <v>2900</v>
      </c>
      <c r="M9" s="139">
        <f>'801115'!M57</f>
        <v>2900</v>
      </c>
      <c r="N9" s="139">
        <f>'801115'!N57</f>
        <v>2900</v>
      </c>
      <c r="O9" s="139">
        <f>'801115'!O57</f>
        <v>2900</v>
      </c>
      <c r="P9" s="139">
        <f>'801115'!P57</f>
        <v>2480</v>
      </c>
    </row>
    <row r="10" spans="1:16" ht="12.75">
      <c r="A10" s="141" t="s">
        <v>354</v>
      </c>
      <c r="B10" s="138"/>
      <c r="C10" s="139">
        <f>'751966'!B4</f>
        <v>138389</v>
      </c>
      <c r="D10" s="139">
        <f>'751966'!C4</f>
        <v>135049</v>
      </c>
      <c r="E10" s="139">
        <f>'751966'!D4</f>
        <v>135049</v>
      </c>
      <c r="F10" s="139">
        <f>'751966'!E4</f>
        <v>99262</v>
      </c>
      <c r="G10" s="139">
        <f>'751966'!F4</f>
        <v>47809</v>
      </c>
      <c r="H10" s="139">
        <f>'751966'!G4</f>
        <v>47809</v>
      </c>
      <c r="I10" s="140" t="s">
        <v>355</v>
      </c>
      <c r="J10" s="138"/>
      <c r="K10" s="139">
        <f>'önk.'!K8+'önk.'!K10</f>
        <v>35482</v>
      </c>
      <c r="L10" s="139">
        <f>'önk.'!L8+'önk.'!L10</f>
        <v>92190</v>
      </c>
      <c r="M10" s="139">
        <f>'önk.'!M8+'önk.'!M10</f>
        <v>95544</v>
      </c>
      <c r="N10" s="139">
        <f>'önk.'!N8+'önk.'!N10</f>
        <v>99846</v>
      </c>
      <c r="O10" s="139">
        <f>'önk.'!O8+'önk.'!O10</f>
        <v>104492</v>
      </c>
      <c r="P10" s="139">
        <f>'önk.'!P8+'önk.'!P10</f>
        <v>104492</v>
      </c>
    </row>
    <row r="11" spans="1:16" ht="12.75">
      <c r="A11" s="141" t="s">
        <v>356</v>
      </c>
      <c r="B11" s="138"/>
      <c r="C11" s="139">
        <f>'751966'!B9+'751966'!B10+'751966'!B13+'751966'!B14</f>
        <v>2050</v>
      </c>
      <c r="D11" s="139">
        <f>'751966'!C9+'751966'!C10+'751966'!C13+'751966'!C14</f>
        <v>2050</v>
      </c>
      <c r="E11" s="139">
        <f>'751966'!D9+'751966'!D10+'751966'!D13+'751966'!D14</f>
        <v>2850</v>
      </c>
      <c r="F11" s="139">
        <f>'751966'!E9+'751966'!E10+'751966'!E13+'751966'!E14</f>
        <v>2850</v>
      </c>
      <c r="G11" s="139">
        <f>'751966'!F9+'751966'!F10+'751966'!F13+'751966'!F14</f>
        <v>3829</v>
      </c>
      <c r="H11" s="139">
        <f>'751966'!G9+'751966'!G10+'751966'!G13+'751966'!G14</f>
        <v>3829</v>
      </c>
      <c r="I11" s="142" t="s">
        <v>357</v>
      </c>
      <c r="J11" s="138"/>
      <c r="K11" s="134">
        <f aca="true" t="shared" si="1" ref="K11:P11">SUM(K6:K10)</f>
        <v>748214</v>
      </c>
      <c r="L11" s="134">
        <f t="shared" si="1"/>
        <v>816129</v>
      </c>
      <c r="M11" s="134">
        <f t="shared" si="1"/>
        <v>858589</v>
      </c>
      <c r="N11" s="134">
        <f t="shared" si="1"/>
        <v>852849</v>
      </c>
      <c r="O11" s="134">
        <f t="shared" si="1"/>
        <v>854213</v>
      </c>
      <c r="P11" s="134">
        <f t="shared" si="1"/>
        <v>811534</v>
      </c>
    </row>
    <row r="12" spans="1:14" ht="12.75">
      <c r="A12" s="143" t="s">
        <v>358</v>
      </c>
      <c r="B12" s="138"/>
      <c r="C12" s="134">
        <f aca="true" t="shared" si="2" ref="C12:H12">C6+C7</f>
        <v>417451</v>
      </c>
      <c r="D12" s="134">
        <f t="shared" si="2"/>
        <v>454111</v>
      </c>
      <c r="E12" s="134">
        <f t="shared" si="2"/>
        <v>552672</v>
      </c>
      <c r="F12" s="134">
        <f t="shared" si="2"/>
        <v>675890</v>
      </c>
      <c r="G12" s="134">
        <f t="shared" si="2"/>
        <v>682485</v>
      </c>
      <c r="H12" s="134">
        <f t="shared" si="2"/>
        <v>678972</v>
      </c>
      <c r="I12" s="140"/>
      <c r="J12" s="138"/>
      <c r="K12" s="139"/>
      <c r="L12" s="139"/>
      <c r="M12" s="139"/>
      <c r="N12" s="139"/>
    </row>
    <row r="13" spans="1:16" ht="12.75">
      <c r="A13" s="138"/>
      <c r="B13" s="138"/>
      <c r="C13" s="139"/>
      <c r="D13" s="139"/>
      <c r="E13" s="139"/>
      <c r="F13" s="139"/>
      <c r="G13" s="139"/>
      <c r="H13" s="139"/>
      <c r="I13" s="140" t="s">
        <v>359</v>
      </c>
      <c r="J13" s="138"/>
      <c r="K13" s="139">
        <f>'felhalm.'!K7+'felhalm.'!K15+'felhalm.'!K23+'felhalm.'!K25+'felhalm.'!K26+'felhalm.'!K27+'felhalm.'!K28+'felhalm.'!K36+'felhalm.'!K37+'felhalm.'!K40+'felhalm.'!K41+'felhalm.'!K42+'felhalm.'!K43+'felhalm.'!K45</f>
        <v>227111</v>
      </c>
      <c r="L13" s="139">
        <f>'felhalm.'!L7+'felhalm.'!L15+'felhalm.'!L23+'felhalm.'!L25+'felhalm.'!L26+'felhalm.'!L27+'felhalm.'!L28+'felhalm.'!L36+'felhalm.'!L37+'felhalm.'!L40+'felhalm.'!L41+'felhalm.'!L42+'felhalm.'!L43+'felhalm.'!L45</f>
        <v>226954</v>
      </c>
      <c r="M13" s="139">
        <f>'felhalm.'!M7+'felhalm.'!M15+'felhalm.'!M23+'felhalm.'!M25+'felhalm.'!M26+'felhalm.'!M27+'felhalm.'!M28+'felhalm.'!M36+'felhalm.'!M37+'felhalm.'!M40+'felhalm.'!M41+'felhalm.'!M42+'felhalm.'!M43+'felhalm.'!M45+'felhalm.'!M48+'felhalm.'!M49+'felhalm.'!M50+'felhalm.'!M51+'felhalm.'!M52+'felhalm.'!M53</f>
        <v>310639</v>
      </c>
      <c r="N13" s="139">
        <f>'felhalm.'!N7+'felhalm.'!N15+'felhalm.'!N23+'felhalm.'!N25+'felhalm.'!N26+'felhalm.'!N27+'felhalm.'!N28+'felhalm.'!N36+'felhalm.'!N37+'felhalm.'!N40+'felhalm.'!N41+'felhalm.'!N42+'felhalm.'!N43+'felhalm.'!N45+'felhalm.'!N48+'felhalm.'!N49+'felhalm.'!N50+'felhalm.'!N51+'felhalm.'!N52+'felhalm.'!N53</f>
        <v>311164</v>
      </c>
      <c r="O13" s="139">
        <f>'felhalm.'!O3+'felhalm.'!O11+'felhalm.'!O15+'felhalm.'!O25+'felhalm.'!O27+'felhalm.'!O28+'felhalm.'!O30+'felhalm.'!O36+'felhalm.'!O37+'felhalm.'!O38+'felhalm.'!O45+'felhalm.'!O46+'felhalm.'!O50+'felhalm.'!O51+'felhalm.'!O52+'felhalm.'!O53+'felhalm.'!O54+'felhalm.'!O55+'felhalm.'!O56+'felhalm.'!O57+'felhalm.'!O58+'felhalm.'!O7+'felhalm.'!O41+'felhalm.'!O42+'felhalm.'!O43+'felhalm.'!O48</f>
        <v>289203</v>
      </c>
      <c r="P13" s="139">
        <f>'felhalm.'!P3+'felhalm.'!P11+'felhalm.'!P15+'felhalm.'!P25+'felhalm.'!P27+'felhalm.'!P28+'felhalm.'!P30+'felhalm.'!P36+'felhalm.'!P37+'felhalm.'!P38+'felhalm.'!P45+'felhalm.'!P46+'felhalm.'!P50+'felhalm.'!P51+'felhalm.'!P52+'felhalm.'!P53+'felhalm.'!P54+'felhalm.'!P55+'felhalm.'!P56+'felhalm.'!P57+'felhalm.'!P58+'felhalm.'!P7+'felhalm.'!P41+'felhalm.'!P42+'felhalm.'!P43+'felhalm.'!P48</f>
        <v>158965</v>
      </c>
    </row>
    <row r="14" spans="1:16" ht="12.75">
      <c r="A14" s="138" t="s">
        <v>360</v>
      </c>
      <c r="B14" s="138"/>
      <c r="C14" s="139">
        <f aca="true" t="shared" si="3" ref="C14:H14">C16+C17+C19+C20</f>
        <v>343410</v>
      </c>
      <c r="D14" s="139">
        <f t="shared" si="3"/>
        <v>399778</v>
      </c>
      <c r="E14" s="139">
        <f t="shared" si="3"/>
        <v>401203</v>
      </c>
      <c r="F14" s="139">
        <f t="shared" si="3"/>
        <v>401810</v>
      </c>
      <c r="G14" s="139">
        <f t="shared" si="3"/>
        <v>386221</v>
      </c>
      <c r="H14" s="139">
        <f t="shared" si="3"/>
        <v>326118</v>
      </c>
      <c r="I14" s="140" t="s">
        <v>361</v>
      </c>
      <c r="J14" s="138"/>
      <c r="K14" s="139">
        <f>'felhalm.'!K3+'felhalm.'!K11+'felhalm.'!K29+'felhalm.'!K39+'felhalm.'!K44</f>
        <v>45770</v>
      </c>
      <c r="L14" s="139">
        <f>'felhalm.'!L3+'felhalm.'!L11+'felhalm.'!L29+'felhalm.'!L39+'felhalm.'!L44</f>
        <v>55931</v>
      </c>
      <c r="M14" s="139">
        <f>'felhalm.'!M3+'felhalm.'!M11+'felhalm.'!M29+'felhalm.'!M39+'felhalm.'!M44+'felhalm.'!M47</f>
        <v>98208</v>
      </c>
      <c r="N14" s="139">
        <f>'felhalm.'!N3+'felhalm.'!N11+'felhalm.'!N29+'felhalm.'!N39+'felhalm.'!N44+'felhalm.'!N47</f>
        <v>101251</v>
      </c>
      <c r="O14" s="139">
        <f>'felhalm.'!O29+'felhalm.'!O39+'felhalm.'!O44+'felhalm.'!O47+'felhalm.'!O40+'felhalm.'!O59</f>
        <v>15446</v>
      </c>
      <c r="P14" s="139">
        <f>'felhalm.'!P29+'felhalm.'!P39+'felhalm.'!P44+'felhalm.'!P47+'felhalm.'!P40+'felhalm.'!P59</f>
        <v>15446</v>
      </c>
    </row>
    <row r="15" spans="1:16" ht="12.75">
      <c r="A15" s="141" t="s">
        <v>350</v>
      </c>
      <c r="B15" s="138"/>
      <c r="C15" s="139"/>
      <c r="D15" s="139"/>
      <c r="E15" s="139"/>
      <c r="F15" s="139"/>
      <c r="G15" s="139"/>
      <c r="H15" s="139"/>
      <c r="I15" s="140" t="s">
        <v>362</v>
      </c>
      <c r="J15" s="138"/>
      <c r="K15" s="139">
        <f>'felhalm.'!K19+'felhalm.'!K22+'felhalm.'!K32+'felhalm.'!K33+'felhalm.'!K34</f>
        <v>114361</v>
      </c>
      <c r="L15" s="139">
        <f>'felhalm.'!L19+'felhalm.'!L22+'felhalm.'!L32+'felhalm.'!L33+'felhalm.'!L34</f>
        <v>114361</v>
      </c>
      <c r="M15" s="139">
        <f>'felhalm.'!M19+'felhalm.'!M22+'felhalm.'!M32+'felhalm.'!M33+'felhalm.'!M34</f>
        <v>114361</v>
      </c>
      <c r="N15" s="139">
        <f>'felhalm.'!N19+'felhalm.'!N22+'felhalm.'!N32+'felhalm.'!N33+'felhalm.'!N34</f>
        <v>114361</v>
      </c>
      <c r="O15" s="139">
        <f>'felhalm.'!O19+'felhalm.'!O22+'felhalm.'!O32+'felhalm.'!O33+'felhalm.'!O34</f>
        <v>77258</v>
      </c>
      <c r="P15" s="139">
        <f>'felhalm.'!P19+'felhalm.'!P22+'felhalm.'!P32+'felhalm.'!P33+'felhalm.'!P34</f>
        <v>39258</v>
      </c>
    </row>
    <row r="16" spans="1:16" ht="12.75">
      <c r="A16" s="141" t="s">
        <v>363</v>
      </c>
      <c r="B16" s="138"/>
      <c r="C16" s="139">
        <f>'552312'!B5+'552323'!B5+'751153'!B9+'801115'!B5+'801214'!B15+'801313'!B4+'805113'!B3+'853233'!B3+'853255'!B3+'853288'!B4+'853311'!B4+'853322'!B3+'853344'!B5+'853355'!B3+'921815'!B3</f>
        <v>247092</v>
      </c>
      <c r="D16" s="139">
        <f>'552312'!C5+'552323'!C5+'751153'!C9+'801115'!C5+'801214'!C15+'801313'!C4+'805113'!C3+'853233'!C3+'853255'!C3+'853288'!C4+'853311'!C4+'853322'!C3+'853344'!C5+'853355'!C3+'921815'!C3</f>
        <v>254537</v>
      </c>
      <c r="E16" s="139">
        <f>'552312'!D5+'552323'!D5+'751153'!D9+'801115'!D5+'801214'!D15+'801313'!D4+'805113'!D3+'853233'!D3+'853255'!D3+'853288'!D4+'853311'!D4+'853322'!D3+'853344'!D5+'853355'!D3+'921815'!D3</f>
        <v>255254</v>
      </c>
      <c r="F16" s="139">
        <f>'552312'!E5+'552323'!E5+'751153'!E9+'801115'!E5+'801214'!E15+'801313'!E4+'805113'!E3+'853233'!E3+'853255'!E3+'853288'!E4+'853311'!E4+'853322'!E3+'853344'!E5+'853355'!E3+'921815'!E3</f>
        <v>255541</v>
      </c>
      <c r="G16" s="139">
        <f>'552312'!F5+'552323'!F5+'751153'!F9+'801115'!F5+'801214'!F15+'801313'!F4+'805113'!F3+'853233'!F3+'853255'!F3+'853288'!F4+'853311'!F4+'853322'!F3+'853344'!F5+'853355'!F3+'921815'!F3</f>
        <v>255979</v>
      </c>
      <c r="H16" s="139">
        <f>'552312'!G5+'552323'!G5+'751153'!G9+'801115'!G5+'801214'!G15+'801313'!G4+'805113'!G3+'853233'!G3+'853255'!G3+'853288'!G4+'853311'!G4+'853322'!G3+'853344'!G5+'853355'!G3+'921815'!G3</f>
        <v>255979</v>
      </c>
      <c r="I16" s="142" t="s">
        <v>364</v>
      </c>
      <c r="J16" s="138"/>
      <c r="K16" s="134">
        <f aca="true" t="shared" si="4" ref="K16:P16">SUM(K13:K15)</f>
        <v>387242</v>
      </c>
      <c r="L16" s="134">
        <f t="shared" si="4"/>
        <v>397246</v>
      </c>
      <c r="M16" s="134">
        <f t="shared" si="4"/>
        <v>523208</v>
      </c>
      <c r="N16" s="134">
        <f t="shared" si="4"/>
        <v>526776</v>
      </c>
      <c r="O16" s="134">
        <f t="shared" si="4"/>
        <v>381907</v>
      </c>
      <c r="P16" s="134">
        <f t="shared" si="4"/>
        <v>213669</v>
      </c>
    </row>
    <row r="17" spans="1:14" ht="12.75">
      <c r="A17" s="141" t="s">
        <v>365</v>
      </c>
      <c r="B17" s="138"/>
      <c r="C17" s="139">
        <f>kisebbs!B4</f>
        <v>1280</v>
      </c>
      <c r="D17" s="139">
        <f>'751153'!C12</f>
        <v>640</v>
      </c>
      <c r="E17" s="139">
        <f>'751153'!D12</f>
        <v>640</v>
      </c>
      <c r="F17" s="139">
        <f>'751153'!E12</f>
        <v>960</v>
      </c>
      <c r="G17" s="139">
        <f>'751153'!F12</f>
        <v>1280</v>
      </c>
      <c r="H17" s="139">
        <f>'751153'!G12</f>
        <v>1280</v>
      </c>
      <c r="I17" s="140"/>
      <c r="J17" s="138"/>
      <c r="K17" s="139"/>
      <c r="L17" s="139"/>
      <c r="M17" s="139"/>
      <c r="N17" s="139"/>
    </row>
    <row r="18" spans="1:15" ht="12.75">
      <c r="A18" s="141" t="s">
        <v>366</v>
      </c>
      <c r="B18" s="138"/>
      <c r="C18" s="139"/>
      <c r="D18" s="139"/>
      <c r="E18" s="139"/>
      <c r="F18" s="139"/>
      <c r="G18" s="139"/>
      <c r="H18" s="139"/>
      <c r="I18" s="142" t="s">
        <v>367</v>
      </c>
      <c r="J18" s="138"/>
      <c r="K18" s="134">
        <f>'önk.'!K12</f>
        <v>3120</v>
      </c>
      <c r="L18" s="134">
        <f>'önk.'!L12</f>
        <v>3120</v>
      </c>
      <c r="M18" s="134">
        <f>'önk.'!M12</f>
        <v>3120</v>
      </c>
      <c r="N18" s="134">
        <f>'önk.'!N12</f>
        <v>3120</v>
      </c>
      <c r="O18" s="134">
        <f>'önk.'!O12</f>
        <v>3120</v>
      </c>
    </row>
    <row r="19" spans="1:14" ht="12.75">
      <c r="A19" s="141" t="s">
        <v>368</v>
      </c>
      <c r="B19" s="138"/>
      <c r="C19" s="139">
        <f>'751845'!B3+'751153'!B15+'801115'!B10+'801214'!B21+'801313'!B8+'853288'!B8+'923127'!B3</f>
        <v>2001</v>
      </c>
      <c r="D19" s="139">
        <f>'751845'!C3+'751153'!C13+'801115'!C10+'801214'!C21+'801313'!C8+'853288'!C8+'923127'!C3</f>
        <v>51564</v>
      </c>
      <c r="E19" s="139">
        <f>'751845'!D3+'751153'!D13+'751153'!D14+'801115'!D10+'801214'!D21+'801313'!D8+'853288'!D8+'923127'!D3</f>
        <v>52272</v>
      </c>
      <c r="F19" s="139">
        <f>'751845'!E3+'751153'!E13+'751153'!E14+'801115'!E10+'801214'!E21+'801313'!E8+'853288'!E8+'923127'!E3</f>
        <v>52272</v>
      </c>
      <c r="G19" s="139">
        <f>'751845'!F3+'751153'!F13+'751153'!F14+'801115'!F10+'801214'!F21+'801313'!F8+'853288'!F8+'923127'!F3</f>
        <v>53632</v>
      </c>
      <c r="H19" s="139">
        <f>'751845'!G3+'751153'!G13+'751153'!G14+'801115'!G10+'801214'!G21+'801313'!G8+'853288'!G8+'923127'!G3</f>
        <v>53632</v>
      </c>
      <c r="I19" s="140"/>
      <c r="J19" s="138"/>
      <c r="K19" s="139"/>
      <c r="L19" s="139"/>
      <c r="M19" s="139"/>
      <c r="N19" s="139"/>
    </row>
    <row r="20" spans="1:15" ht="12.75">
      <c r="A20" s="141" t="s">
        <v>369</v>
      </c>
      <c r="B20" s="138"/>
      <c r="C20" s="139">
        <f>'felhalm.'!B37</f>
        <v>93037</v>
      </c>
      <c r="D20" s="139">
        <f>'felhalm.'!C37</f>
        <v>93037</v>
      </c>
      <c r="E20" s="139">
        <f>'felhalm.'!D37</f>
        <v>93037</v>
      </c>
      <c r="F20" s="139">
        <f>'felhalm.'!E37</f>
        <v>93037</v>
      </c>
      <c r="G20" s="139">
        <f>'felhalm.'!F37</f>
        <v>75330</v>
      </c>
      <c r="H20" s="139">
        <f>'felhalm.'!G37</f>
        <v>15227</v>
      </c>
      <c r="I20" s="142" t="s">
        <v>303</v>
      </c>
      <c r="J20" s="138"/>
      <c r="K20" s="134">
        <f>'önk.'!K14</f>
        <v>9636</v>
      </c>
      <c r="L20" s="134">
        <f>'önk.'!L14</f>
        <v>9636</v>
      </c>
      <c r="M20" s="134">
        <f>'önk.'!M14</f>
        <v>9636</v>
      </c>
      <c r="N20" s="134">
        <f>'önk.'!N14</f>
        <v>9636</v>
      </c>
      <c r="O20" s="134">
        <f>'önk.'!O14</f>
        <v>9636</v>
      </c>
    </row>
    <row r="21" spans="1:14" ht="12.75">
      <c r="A21" s="143" t="s">
        <v>370</v>
      </c>
      <c r="B21" s="138"/>
      <c r="C21" s="134">
        <f aca="true" t="shared" si="5" ref="C21:H21">C14</f>
        <v>343410</v>
      </c>
      <c r="D21" s="134">
        <f t="shared" si="5"/>
        <v>399778</v>
      </c>
      <c r="E21" s="134">
        <f t="shared" si="5"/>
        <v>401203</v>
      </c>
      <c r="F21" s="134">
        <f t="shared" si="5"/>
        <v>401810</v>
      </c>
      <c r="G21" s="134">
        <f t="shared" si="5"/>
        <v>386221</v>
      </c>
      <c r="H21" s="134">
        <f t="shared" si="5"/>
        <v>326118</v>
      </c>
      <c r="I21" s="140"/>
      <c r="J21" s="138"/>
      <c r="K21" s="139"/>
      <c r="L21" s="139"/>
      <c r="M21" s="139"/>
      <c r="N21" s="139"/>
    </row>
    <row r="22" spans="1:16" ht="12.75">
      <c r="A22" s="138"/>
      <c r="B22" s="138"/>
      <c r="C22" s="139"/>
      <c r="D22" s="139"/>
      <c r="E22" s="139"/>
      <c r="F22" s="139"/>
      <c r="G22" s="139"/>
      <c r="H22" s="139"/>
      <c r="I22" s="142" t="s">
        <v>334</v>
      </c>
      <c r="J22" s="143"/>
      <c r="K22" s="134">
        <f>'önk.'!K16</f>
        <v>1280</v>
      </c>
      <c r="L22" s="134">
        <f>'önk.'!L16</f>
        <v>1280</v>
      </c>
      <c r="M22" s="134">
        <f>'önk.'!M16</f>
        <v>2346</v>
      </c>
      <c r="N22" s="134">
        <f>'önk.'!N16</f>
        <v>2358</v>
      </c>
      <c r="O22" s="134">
        <f>'önk.'!O16</f>
        <v>2370</v>
      </c>
      <c r="P22" s="134">
        <f>'önk.'!P16</f>
        <v>1060</v>
      </c>
    </row>
    <row r="23" spans="1:14" ht="12.75">
      <c r="A23" s="144" t="s">
        <v>371</v>
      </c>
      <c r="B23" s="138"/>
      <c r="C23" s="139">
        <f>'felhalm.'!B38-'felhalm.'!B19</f>
        <v>134000</v>
      </c>
      <c r="D23" s="139">
        <f>'felhalm.'!C38-'felhalm.'!C19</f>
        <v>134000</v>
      </c>
      <c r="E23" s="139">
        <f>'felhalm.'!D38-'felhalm.'!D19</f>
        <v>139240</v>
      </c>
      <c r="F23" s="139">
        <f>'felhalm.'!E38-'felhalm.'!E19</f>
        <v>139240</v>
      </c>
      <c r="G23" s="139">
        <f>'felhalm.'!F38-'felhalm.'!F19-'felhalm.'!F3</f>
        <v>60000</v>
      </c>
      <c r="H23" s="139">
        <f>'felhalm.'!G38-'felhalm.'!G19-'felhalm.'!G3</f>
        <v>60000</v>
      </c>
      <c r="I23" s="140"/>
      <c r="J23" s="138"/>
      <c r="K23" s="139"/>
      <c r="L23" s="139"/>
      <c r="M23" s="139"/>
      <c r="N23" s="139"/>
    </row>
    <row r="24" spans="1:16" ht="12.75">
      <c r="A24" s="138" t="s">
        <v>372</v>
      </c>
      <c r="B24" s="138"/>
      <c r="C24" s="139"/>
      <c r="D24" s="139"/>
      <c r="E24" s="139"/>
      <c r="F24" s="139"/>
      <c r="G24" s="139"/>
      <c r="H24" s="139"/>
      <c r="I24" s="142" t="s">
        <v>340</v>
      </c>
      <c r="J24" s="143"/>
      <c r="K24" s="134">
        <f>'önk.'!K18</f>
        <v>190133</v>
      </c>
      <c r="L24" s="134">
        <f>'önk.'!L18</f>
        <v>190133</v>
      </c>
      <c r="M24" s="134">
        <f>'önk.'!M18</f>
        <v>190133</v>
      </c>
      <c r="N24" s="134">
        <f>'önk.'!N18</f>
        <v>190133</v>
      </c>
      <c r="O24" s="134">
        <f>'önk.'!O18</f>
        <v>130030</v>
      </c>
      <c r="P24" s="134">
        <f>'önk.'!P18</f>
        <v>74403</v>
      </c>
    </row>
    <row r="25" spans="1:14" ht="12.75">
      <c r="A25" s="138" t="s">
        <v>373</v>
      </c>
      <c r="B25" s="138"/>
      <c r="C25" s="139">
        <f>'felhalm.'!B19</f>
        <v>39257</v>
      </c>
      <c r="D25" s="139">
        <f>'felhalm.'!C19</f>
        <v>39257</v>
      </c>
      <c r="E25" s="139">
        <f>'felhalm.'!D19</f>
        <v>39257</v>
      </c>
      <c r="F25" s="139">
        <f>'felhalm.'!E19</f>
        <v>39257</v>
      </c>
      <c r="G25" s="139">
        <f>'felhalm.'!F19</f>
        <v>39258</v>
      </c>
      <c r="H25" s="139">
        <f>'felhalm.'!G19</f>
        <v>39258</v>
      </c>
      <c r="I25" s="140"/>
      <c r="J25" s="138"/>
      <c r="K25" s="139"/>
      <c r="L25" s="139"/>
      <c r="M25" s="139"/>
      <c r="N25" s="139"/>
    </row>
    <row r="26" spans="1:16" ht="12.75">
      <c r="A26" s="143" t="s">
        <v>374</v>
      </c>
      <c r="B26" s="138"/>
      <c r="C26" s="134">
        <f aca="true" t="shared" si="6" ref="C26:H26">SUM(C23:C25)</f>
        <v>173257</v>
      </c>
      <c r="D26" s="134">
        <f t="shared" si="6"/>
        <v>173257</v>
      </c>
      <c r="E26" s="134">
        <f t="shared" si="6"/>
        <v>178497</v>
      </c>
      <c r="F26" s="134">
        <f t="shared" si="6"/>
        <v>178497</v>
      </c>
      <c r="G26" s="134">
        <f t="shared" si="6"/>
        <v>99258</v>
      </c>
      <c r="H26" s="134">
        <f t="shared" si="6"/>
        <v>99258</v>
      </c>
      <c r="I26" s="142" t="s">
        <v>575</v>
      </c>
      <c r="J26" s="143"/>
      <c r="K26" s="134"/>
      <c r="L26" s="134"/>
      <c r="M26" s="134"/>
      <c r="N26" s="134"/>
      <c r="P26" s="134">
        <f>'önk-int.n.'!P16</f>
        <v>19429</v>
      </c>
    </row>
    <row r="27" spans="1:14" ht="12.75">
      <c r="A27" s="138"/>
      <c r="B27" s="138"/>
      <c r="C27" s="139"/>
      <c r="D27" s="139"/>
      <c r="E27" s="139"/>
      <c r="F27" s="139"/>
      <c r="G27" s="139"/>
      <c r="H27" s="139"/>
      <c r="I27" s="140"/>
      <c r="J27" s="138"/>
      <c r="K27" s="139"/>
      <c r="L27" s="139"/>
      <c r="M27" s="139"/>
      <c r="N27" s="139"/>
    </row>
    <row r="28" spans="1:16" ht="12.75">
      <c r="A28" s="138" t="s">
        <v>375</v>
      </c>
      <c r="B28" s="138"/>
      <c r="C28" s="139">
        <f>'önk.'!B6-C34</f>
        <v>42737</v>
      </c>
      <c r="D28" s="139">
        <f>'önk.'!C6-D34+kisebbs!C4</f>
        <v>46122</v>
      </c>
      <c r="E28" s="139">
        <f>'önk.'!D6-E34+kisebbs!D4</f>
        <v>57162</v>
      </c>
      <c r="F28" s="139">
        <f>'önk.'!E6-F34+kisebbs!E4</f>
        <v>56253</v>
      </c>
      <c r="G28" s="139">
        <f>'önk.'!F6-G34+kisebbs!F4</f>
        <v>56421</v>
      </c>
      <c r="H28" s="139">
        <f>'önk.'!G6-H34+kisebbs!G4</f>
        <v>56061</v>
      </c>
      <c r="I28" s="142" t="s">
        <v>627</v>
      </c>
      <c r="J28" s="138"/>
      <c r="K28" s="134">
        <f>'önk.'!K22</f>
        <v>0</v>
      </c>
      <c r="L28" s="134">
        <f>'önk.'!L22</f>
        <v>0</v>
      </c>
      <c r="M28" s="134">
        <f>'önk.'!M22</f>
        <v>198654</v>
      </c>
      <c r="N28" s="134">
        <f>'önk.'!N22</f>
        <v>206619</v>
      </c>
      <c r="O28" s="134">
        <f>'önk.'!O22</f>
        <v>167361</v>
      </c>
      <c r="P28" s="134">
        <f>'önk.'!P22</f>
        <v>0</v>
      </c>
    </row>
    <row r="29" spans="1:14" ht="12.75">
      <c r="A29" s="141" t="s">
        <v>350</v>
      </c>
      <c r="B29" s="138"/>
      <c r="C29" s="139"/>
      <c r="D29" s="139"/>
      <c r="E29" s="139"/>
      <c r="F29" s="139"/>
      <c r="G29" s="139"/>
      <c r="H29" s="139"/>
      <c r="I29" s="140"/>
      <c r="J29" s="138"/>
      <c r="K29" s="139"/>
      <c r="L29" s="139"/>
      <c r="M29" s="139"/>
      <c r="N29" s="139"/>
    </row>
    <row r="30" spans="1:14" ht="12.75">
      <c r="A30" s="141" t="s">
        <v>376</v>
      </c>
      <c r="B30" s="138"/>
      <c r="C30" s="139">
        <f>'851219'!B2+'851286'!B5+'851297'!B2+'851912'!B2</f>
        <v>14770</v>
      </c>
      <c r="D30" s="139">
        <f>'851219'!C2+'851286'!C5+'851297'!C2+'851912'!C2</f>
        <v>14770</v>
      </c>
      <c r="E30" s="139">
        <f>'851219'!D2+'851286'!D5+'851297'!D2+'851912'!D2</f>
        <v>16875</v>
      </c>
      <c r="F30" s="139">
        <f>'851219'!E2+'851286'!E5+'851297'!E2+'851912'!E2</f>
        <v>16375</v>
      </c>
      <c r="G30" s="139">
        <f>'851219'!F2+'851286'!F5+'851297'!F2+'851912'!F2</f>
        <v>15919</v>
      </c>
      <c r="H30" s="139">
        <f>'851219'!G2+'851286'!G5+'851297'!G2+'851912'!G2</f>
        <v>15919</v>
      </c>
      <c r="I30" s="140"/>
      <c r="J30" s="138"/>
      <c r="K30" s="139"/>
      <c r="L30" s="139"/>
      <c r="M30" s="139"/>
      <c r="N30" s="139"/>
    </row>
    <row r="31" spans="1:14" ht="12.75">
      <c r="A31" s="138" t="s">
        <v>377</v>
      </c>
      <c r="B31" s="138"/>
      <c r="C31" s="139"/>
      <c r="D31" s="139"/>
      <c r="E31" s="139"/>
      <c r="F31" s="139"/>
      <c r="G31" s="139">
        <f>'felhalm.'!F3</f>
        <v>17150</v>
      </c>
      <c r="H31" s="139">
        <f>'felhalm.'!G3</f>
        <v>17150</v>
      </c>
      <c r="I31" s="140"/>
      <c r="J31" s="138"/>
      <c r="K31" s="139"/>
      <c r="L31" s="139"/>
      <c r="M31" s="139"/>
      <c r="N31" s="139"/>
    </row>
    <row r="32" spans="1:14" ht="12.75">
      <c r="A32" s="143" t="s">
        <v>378</v>
      </c>
      <c r="B32" s="138"/>
      <c r="C32" s="134">
        <f>C28</f>
        <v>42737</v>
      </c>
      <c r="D32" s="134">
        <f>D28</f>
        <v>46122</v>
      </c>
      <c r="E32" s="134">
        <f>E28</f>
        <v>57162</v>
      </c>
      <c r="F32" s="134">
        <f>F28</f>
        <v>56253</v>
      </c>
      <c r="G32" s="134">
        <f>G28+G31</f>
        <v>73571</v>
      </c>
      <c r="H32" s="134">
        <f>H28+H31</f>
        <v>73211</v>
      </c>
      <c r="I32" s="140"/>
      <c r="J32" s="138"/>
      <c r="K32" s="139"/>
      <c r="L32" s="139"/>
      <c r="M32" s="139"/>
      <c r="N32" s="139"/>
    </row>
    <row r="33" spans="1:14" ht="12.75">
      <c r="A33" s="138"/>
      <c r="B33" s="138"/>
      <c r="C33" s="139"/>
      <c r="D33" s="139"/>
      <c r="E33" s="139"/>
      <c r="F33" s="139"/>
      <c r="G33" s="139"/>
      <c r="H33" s="139"/>
      <c r="I33" s="140"/>
      <c r="J33" s="138"/>
      <c r="K33" s="139"/>
      <c r="L33" s="139"/>
      <c r="M33" s="139"/>
      <c r="N33" s="139"/>
    </row>
    <row r="34" spans="1:14" ht="12.75">
      <c r="A34" s="143" t="s">
        <v>379</v>
      </c>
      <c r="B34" s="138"/>
      <c r="C34" s="134">
        <f>'853344'!B14</f>
        <v>1400</v>
      </c>
      <c r="D34" s="134">
        <f>'853344'!C14</f>
        <v>1400</v>
      </c>
      <c r="E34" s="134">
        <f>'853344'!D14</f>
        <v>1400</v>
      </c>
      <c r="F34" s="134">
        <f>'853344'!E14</f>
        <v>1400</v>
      </c>
      <c r="G34" s="134">
        <f>'853344'!F14</f>
        <v>833</v>
      </c>
      <c r="H34" s="134">
        <f>'853344'!G14</f>
        <v>833</v>
      </c>
      <c r="I34" s="140"/>
      <c r="J34" s="138"/>
      <c r="K34" s="139"/>
      <c r="L34" s="139"/>
      <c r="M34" s="139"/>
      <c r="N34" s="139"/>
    </row>
    <row r="35" spans="1:14" ht="12.75">
      <c r="A35" s="138"/>
      <c r="B35" s="138"/>
      <c r="C35" s="139"/>
      <c r="D35" s="139"/>
      <c r="E35" s="139"/>
      <c r="F35" s="139"/>
      <c r="G35" s="139"/>
      <c r="H35" s="139"/>
      <c r="I35" s="140"/>
      <c r="J35" s="138"/>
      <c r="K35" s="139"/>
      <c r="L35" s="139"/>
      <c r="M35" s="139"/>
      <c r="N35" s="139"/>
    </row>
    <row r="36" spans="1:14" ht="12.75">
      <c r="A36" s="138" t="s">
        <v>380</v>
      </c>
      <c r="B36" s="138"/>
      <c r="C36" s="139">
        <f>'önk.'!B11</f>
        <v>50289</v>
      </c>
      <c r="D36" s="139">
        <f>'önk.'!C11</f>
        <v>21791</v>
      </c>
      <c r="E36" s="139">
        <f>'önk.'!D11</f>
        <v>-62552</v>
      </c>
      <c r="F36" s="139">
        <f>'önk.'!E11</f>
        <v>-183231</v>
      </c>
      <c r="G36" s="139">
        <f>'önk.'!F11</f>
        <v>-190169</v>
      </c>
      <c r="H36" s="139">
        <v>0</v>
      </c>
      <c r="I36" s="140"/>
      <c r="J36" s="138"/>
      <c r="K36" s="139"/>
      <c r="L36" s="139"/>
      <c r="M36" s="139"/>
      <c r="N36" s="139"/>
    </row>
    <row r="37" spans="1:14" ht="12.75">
      <c r="A37" s="138" t="s">
        <v>598</v>
      </c>
      <c r="B37" s="138"/>
      <c r="C37" s="139">
        <f>'felhalm.'!B39</f>
        <v>120948</v>
      </c>
      <c r="D37" s="139">
        <f>'felhalm.'!C39</f>
        <v>130952</v>
      </c>
      <c r="E37" s="139">
        <f>'felhalm.'!D39</f>
        <v>251674</v>
      </c>
      <c r="F37" s="139">
        <f>'felhalm.'!E39</f>
        <v>255242</v>
      </c>
      <c r="G37" s="139">
        <f>'felhalm.'!F39</f>
        <v>190169</v>
      </c>
      <c r="H37" s="139">
        <v>0</v>
      </c>
      <c r="I37" s="140"/>
      <c r="J37" s="138"/>
      <c r="K37" s="139"/>
      <c r="L37" s="139"/>
      <c r="M37" s="139"/>
      <c r="N37" s="139"/>
    </row>
    <row r="38" spans="1:14" ht="12.75">
      <c r="A38" s="143" t="s">
        <v>382</v>
      </c>
      <c r="B38" s="138"/>
      <c r="C38" s="134">
        <f aca="true" t="shared" si="7" ref="C38:H38">SUM(C36:C37)</f>
        <v>171237</v>
      </c>
      <c r="D38" s="134">
        <f t="shared" si="7"/>
        <v>152743</v>
      </c>
      <c r="E38" s="134">
        <f t="shared" si="7"/>
        <v>189122</v>
      </c>
      <c r="F38" s="134">
        <f t="shared" si="7"/>
        <v>72011</v>
      </c>
      <c r="G38" s="134">
        <f t="shared" si="7"/>
        <v>0</v>
      </c>
      <c r="H38" s="134">
        <f t="shared" si="7"/>
        <v>0</v>
      </c>
      <c r="I38" s="140"/>
      <c r="J38" s="138"/>
      <c r="K38" s="139"/>
      <c r="L38" s="139"/>
      <c r="M38" s="139"/>
      <c r="N38" s="139"/>
    </row>
    <row r="39" spans="1:14" ht="12.75">
      <c r="A39" s="138"/>
      <c r="B39" s="138"/>
      <c r="C39" s="139"/>
      <c r="D39" s="139"/>
      <c r="E39" s="139"/>
      <c r="F39" s="139"/>
      <c r="G39" s="139"/>
      <c r="H39" s="139"/>
      <c r="I39" s="140"/>
      <c r="J39" s="138"/>
      <c r="K39" s="139"/>
      <c r="L39" s="139"/>
      <c r="M39" s="139"/>
      <c r="N39" s="139"/>
    </row>
    <row r="40" spans="1:14" ht="12.75">
      <c r="A40" s="138" t="s">
        <v>111</v>
      </c>
      <c r="B40" s="138"/>
      <c r="C40" s="139">
        <f>'önk.'!B8+kisebbs!B6</f>
        <v>0</v>
      </c>
      <c r="D40" s="139">
        <f>'önk.'!C8+kisebbs!C6</f>
        <v>0</v>
      </c>
      <c r="E40" s="139">
        <f>'önk.'!D8+kisebbs!D6</f>
        <v>215497</v>
      </c>
      <c r="F40" s="139">
        <f>'önk.'!E8+kisebbs!E6</f>
        <v>215497</v>
      </c>
      <c r="G40" s="139">
        <f>'önk.'!F8+kisebbs!F6</f>
        <v>176239</v>
      </c>
      <c r="H40" s="139">
        <f>'önk.'!G8+kisebbs!G6</f>
        <v>176239</v>
      </c>
      <c r="I40" s="140"/>
      <c r="J40" s="138"/>
      <c r="K40" s="139"/>
      <c r="L40" s="139"/>
      <c r="M40" s="139"/>
      <c r="N40" s="139"/>
    </row>
    <row r="41" spans="1:14" ht="12.75">
      <c r="A41" s="143" t="s">
        <v>383</v>
      </c>
      <c r="B41" s="138"/>
      <c r="C41" s="134">
        <f aca="true" t="shared" si="8" ref="C41:H41">SUM(C40)</f>
        <v>0</v>
      </c>
      <c r="D41" s="134">
        <f t="shared" si="8"/>
        <v>0</v>
      </c>
      <c r="E41" s="134">
        <f t="shared" si="8"/>
        <v>215497</v>
      </c>
      <c r="F41" s="134">
        <f t="shared" si="8"/>
        <v>215497</v>
      </c>
      <c r="G41" s="134">
        <f t="shared" si="8"/>
        <v>176239</v>
      </c>
      <c r="H41" s="134">
        <f t="shared" si="8"/>
        <v>176239</v>
      </c>
      <c r="I41" s="140"/>
      <c r="J41" s="138"/>
      <c r="K41" s="139"/>
      <c r="L41" s="139"/>
      <c r="M41" s="139"/>
      <c r="N41" s="139"/>
    </row>
    <row r="42" spans="1:14" ht="12.75">
      <c r="A42" s="138"/>
      <c r="B42" s="138"/>
      <c r="C42" s="139"/>
      <c r="D42" s="139"/>
      <c r="E42" s="139"/>
      <c r="F42" s="139"/>
      <c r="G42" s="139"/>
      <c r="H42" s="139"/>
      <c r="I42" s="140"/>
      <c r="J42" s="138"/>
      <c r="K42" s="139"/>
      <c r="L42" s="139"/>
      <c r="M42" s="139"/>
      <c r="N42" s="139"/>
    </row>
    <row r="43" spans="1:14" ht="12.75">
      <c r="A43" s="143" t="s">
        <v>341</v>
      </c>
      <c r="B43" s="143"/>
      <c r="C43" s="134">
        <f>'önk.'!B15</f>
        <v>190133</v>
      </c>
      <c r="D43" s="134">
        <f>'önk.'!C15</f>
        <v>190133</v>
      </c>
      <c r="E43" s="134">
        <f>'önk.'!D15</f>
        <v>190133</v>
      </c>
      <c r="F43" s="134">
        <f>'önk.'!E15</f>
        <v>190133</v>
      </c>
      <c r="G43" s="134">
        <f>'önk.'!F15</f>
        <v>130030</v>
      </c>
      <c r="H43" s="134">
        <f>'önk.'!G15</f>
        <v>49323</v>
      </c>
      <c r="I43" s="140"/>
      <c r="J43" s="138"/>
      <c r="K43" s="139"/>
      <c r="L43" s="139"/>
      <c r="M43" s="139"/>
      <c r="N43" s="139"/>
    </row>
    <row r="44" spans="1:14" ht="12.75">
      <c r="A44" s="138"/>
      <c r="B44" s="138"/>
      <c r="C44" s="139"/>
      <c r="D44" s="139"/>
      <c r="E44" s="139"/>
      <c r="F44" s="139"/>
      <c r="G44" s="139"/>
      <c r="H44" s="190"/>
      <c r="I44" s="145"/>
      <c r="J44" s="138"/>
      <c r="K44" s="139"/>
      <c r="L44" s="139"/>
      <c r="M44" s="139"/>
      <c r="N44" s="139"/>
    </row>
    <row r="45" spans="1:14" ht="12.75">
      <c r="A45" s="143" t="s">
        <v>574</v>
      </c>
      <c r="B45" s="143"/>
      <c r="C45" s="134"/>
      <c r="D45" s="134"/>
      <c r="E45" s="147"/>
      <c r="F45" s="147"/>
      <c r="G45" s="147"/>
      <c r="H45" s="191"/>
      <c r="I45" s="138"/>
      <c r="J45" s="139"/>
      <c r="K45" s="139"/>
      <c r="L45" s="138"/>
      <c r="M45" s="138"/>
      <c r="N45" s="138"/>
    </row>
    <row r="46" spans="1:14" ht="12.75">
      <c r="A46" s="138"/>
      <c r="B46" s="138"/>
      <c r="C46" s="139"/>
      <c r="D46" s="139"/>
      <c r="E46" s="148"/>
      <c r="F46" s="148"/>
      <c r="G46" s="148"/>
      <c r="H46" s="190"/>
      <c r="I46" s="145"/>
      <c r="J46" s="138"/>
      <c r="K46" s="139"/>
      <c r="L46" s="139"/>
      <c r="M46" s="139"/>
      <c r="N46" s="139"/>
    </row>
    <row r="47" spans="1:16" ht="12.75">
      <c r="A47" s="143" t="s">
        <v>384</v>
      </c>
      <c r="B47" s="138"/>
      <c r="C47" s="134">
        <f aca="true" t="shared" si="9" ref="C47:H47">C12+C21+C26+C32+C34+C38+C41+C43+C45</f>
        <v>1339625</v>
      </c>
      <c r="D47" s="134">
        <f t="shared" si="9"/>
        <v>1417544</v>
      </c>
      <c r="E47" s="147">
        <f t="shared" si="9"/>
        <v>1785686</v>
      </c>
      <c r="F47" s="147">
        <f t="shared" si="9"/>
        <v>1791491</v>
      </c>
      <c r="G47" s="147">
        <f t="shared" si="9"/>
        <v>1548637</v>
      </c>
      <c r="H47" s="191">
        <f t="shared" si="9"/>
        <v>1403954</v>
      </c>
      <c r="I47" s="146" t="s">
        <v>385</v>
      </c>
      <c r="J47" s="138"/>
      <c r="K47" s="134">
        <f aca="true" t="shared" si="10" ref="K47:P47">K11+K16+K18+K20+K22+K24+K26+K28</f>
        <v>1339625</v>
      </c>
      <c r="L47" s="134">
        <f t="shared" si="10"/>
        <v>1417544</v>
      </c>
      <c r="M47" s="134">
        <f t="shared" si="10"/>
        <v>1785686</v>
      </c>
      <c r="N47" s="134">
        <f t="shared" si="10"/>
        <v>1791491</v>
      </c>
      <c r="O47" s="134">
        <f t="shared" si="10"/>
        <v>1548637</v>
      </c>
      <c r="P47" s="134">
        <f t="shared" si="10"/>
        <v>1120095</v>
      </c>
    </row>
    <row r="48" spans="1:14" ht="12.75">
      <c r="A48" s="143"/>
      <c r="B48" s="138"/>
      <c r="C48" s="134"/>
      <c r="D48" s="134"/>
      <c r="E48" s="147"/>
      <c r="F48" s="147"/>
      <c r="G48" s="147"/>
      <c r="H48" s="191"/>
      <c r="I48" s="146"/>
      <c r="J48" s="138"/>
      <c r="K48" s="134"/>
      <c r="L48" s="134"/>
      <c r="M48" s="134"/>
      <c r="N48" s="134"/>
    </row>
    <row r="49" spans="1:14" ht="18" customHeight="1">
      <c r="A49" s="143" t="s">
        <v>386</v>
      </c>
      <c r="B49" s="138"/>
      <c r="C49" s="134">
        <f>'PM-kiad'!C184+'int-bev,kiad'!C67</f>
        <v>153.5</v>
      </c>
      <c r="D49" s="134">
        <f>'PM-kiad'!D184+'int-bev,kiad'!D67</f>
        <v>153.5</v>
      </c>
      <c r="E49" s="134">
        <f>'PM-kiad'!E184+'int-bev,kiad'!E67</f>
        <v>153.5</v>
      </c>
      <c r="F49" s="134">
        <f>'PM-kiad'!F184+'int-bev,kiad'!F67</f>
        <v>153.5</v>
      </c>
      <c r="G49" s="134"/>
      <c r="H49" s="191"/>
      <c r="I49" s="138"/>
      <c r="J49" s="139"/>
      <c r="K49" s="139"/>
      <c r="L49" s="138"/>
      <c r="M49" s="138"/>
      <c r="N49" s="138"/>
    </row>
  </sheetData>
  <mergeCells count="2">
    <mergeCell ref="A5:B5"/>
    <mergeCell ref="A1:M1"/>
  </mergeCells>
  <printOptions/>
  <pageMargins left="0.26" right="0.12" top="0.63" bottom="0.26" header="0.41" footer="0.18"/>
  <pageSetup horizontalDpi="300" verticalDpi="300" orientation="landscape" paperSize="9" scale="76" r:id="rId1"/>
  <headerFooter alignWithMargins="0">
    <oddHeader>&amp;R 1.számú melléklet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D4">
      <selection activeCell="P20" sqref="P20"/>
    </sheetView>
  </sheetViews>
  <sheetFormatPr defaultColWidth="9.140625" defaultRowHeight="12.75"/>
  <cols>
    <col min="2" max="2" width="11.140625" style="0" customWidth="1"/>
    <col min="3" max="3" width="9.7109375" style="0" customWidth="1"/>
    <col min="4" max="4" width="10.28125" style="0" customWidth="1"/>
    <col min="6" max="6" width="10.28125" style="0" customWidth="1"/>
    <col min="7" max="8" width="10.7109375" style="0" customWidth="1"/>
    <col min="9" max="9" width="15.140625" style="1" customWidth="1"/>
    <col min="10" max="10" width="4.28125" style="5" customWidth="1"/>
    <col min="11" max="11" width="8.57421875" style="5" customWidth="1"/>
    <col min="12" max="12" width="9.7109375" style="0" customWidth="1"/>
    <col min="13" max="13" width="11.140625" style="0" customWidth="1"/>
    <col min="14" max="14" width="9.7109375" style="0" customWidth="1"/>
    <col min="15" max="15" width="8.140625" style="0" customWidth="1"/>
  </cols>
  <sheetData>
    <row r="1" spans="1:11" ht="12.75" customHeight="1">
      <c r="A1" s="227" t="s">
        <v>387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4" spans="1:16" ht="34.5" thickBot="1">
      <c r="A4" s="223" t="s">
        <v>610</v>
      </c>
      <c r="B4" s="223"/>
      <c r="C4" s="86" t="s">
        <v>503</v>
      </c>
      <c r="D4" s="86" t="s">
        <v>612</v>
      </c>
      <c r="E4" s="86" t="s">
        <v>613</v>
      </c>
      <c r="F4" s="86" t="s">
        <v>639</v>
      </c>
      <c r="G4" s="86" t="s">
        <v>643</v>
      </c>
      <c r="H4" s="86" t="s">
        <v>644</v>
      </c>
      <c r="I4" s="87" t="s">
        <v>611</v>
      </c>
      <c r="J4" s="85"/>
      <c r="K4" s="86" t="s">
        <v>503</v>
      </c>
      <c r="L4" s="86" t="s">
        <v>612</v>
      </c>
      <c r="M4" s="86" t="s">
        <v>613</v>
      </c>
      <c r="N4" s="86" t="s">
        <v>639</v>
      </c>
      <c r="O4" s="86" t="s">
        <v>643</v>
      </c>
      <c r="P4" s="188" t="s">
        <v>676</v>
      </c>
    </row>
    <row r="5" spans="1:16" ht="12.75">
      <c r="A5" s="88" t="s">
        <v>388</v>
      </c>
      <c r="B5" s="88"/>
      <c r="C5" s="92">
        <f>'önk-bev-kiad'!C12+'önk-bev-kiad'!C43</f>
        <v>607584</v>
      </c>
      <c r="D5" s="92">
        <f>'önk-bev-kiad'!D12+'önk-bev-kiad'!D43</f>
        <v>644244</v>
      </c>
      <c r="E5" s="92">
        <f>'önk-bev-kiad'!E12+'önk-bev-kiad'!E43</f>
        <v>742805</v>
      </c>
      <c r="F5" s="92">
        <f>'önk-bev-kiad'!F12+'önk-bev-kiad'!F43</f>
        <v>866023</v>
      </c>
      <c r="G5" s="92">
        <f>'önk-bev-kiad'!G12+'önk-bev-kiad'!G43</f>
        <v>812515</v>
      </c>
      <c r="H5" s="92">
        <f>'önk-bev-kiad'!H12+'önk-bev-kiad'!H43</f>
        <v>728295</v>
      </c>
      <c r="I5" s="91" t="s">
        <v>389</v>
      </c>
      <c r="J5" s="88"/>
      <c r="K5" s="92">
        <f>'önk-bev-kiad'!K11-K9+'önk-bev-kiad'!K22+'önk-bev-kiad'!K24</f>
        <v>938627</v>
      </c>
      <c r="L5" s="92">
        <f>'önk-bev-kiad'!L11-L9+'önk-bev-kiad'!L22+'önk-bev-kiad'!L24</f>
        <v>1006542</v>
      </c>
      <c r="M5" s="92">
        <f>'önk-bev-kiad'!M11-M9+'önk-bev-kiad'!M22+'önk-bev-kiad'!M24</f>
        <v>1050068</v>
      </c>
      <c r="N5" s="92">
        <f>'önk-bev-kiad'!N11-N9+'önk-bev-kiad'!N22+'önk-bev-kiad'!N24</f>
        <v>1044340</v>
      </c>
      <c r="O5" s="92">
        <f>'önk-bev-kiad'!O11-O9+'önk-bev-kiad'!O22+'önk-bev-kiad'!O24</f>
        <v>986008</v>
      </c>
      <c r="P5" s="92">
        <f>'önk-bev-kiad'!P11-P9+'önk-bev-kiad'!P22+'önk-bev-kiad'!P24</f>
        <v>886392</v>
      </c>
    </row>
    <row r="6" spans="1:15" ht="12.75">
      <c r="A6" s="88"/>
      <c r="B6" s="88"/>
      <c r="C6" s="88"/>
      <c r="D6" s="88"/>
      <c r="E6" s="88"/>
      <c r="F6" s="88"/>
      <c r="G6" s="88"/>
      <c r="H6" s="88"/>
      <c r="I6" s="91"/>
      <c r="J6" s="88"/>
      <c r="K6" s="92"/>
      <c r="L6" s="92"/>
      <c r="M6" s="92"/>
      <c r="N6" s="92"/>
      <c r="O6" s="88"/>
    </row>
    <row r="7" spans="1:16" ht="12.75">
      <c r="A7" s="88" t="s">
        <v>390</v>
      </c>
      <c r="B7" s="88"/>
      <c r="C7" s="92">
        <f>'önk-bev-kiad'!C21</f>
        <v>343410</v>
      </c>
      <c r="D7" s="92">
        <f>'önk-bev-kiad'!D21</f>
        <v>399778</v>
      </c>
      <c r="E7" s="92">
        <f>'önk-bev-kiad'!E21</f>
        <v>401203</v>
      </c>
      <c r="F7" s="92">
        <f>'önk-bev-kiad'!F21</f>
        <v>401810</v>
      </c>
      <c r="G7" s="92">
        <f>'önk-bev-kiad'!G21</f>
        <v>386221</v>
      </c>
      <c r="H7" s="92">
        <f>'önk-bev-kiad'!H21</f>
        <v>326118</v>
      </c>
      <c r="I7" s="91" t="s">
        <v>391</v>
      </c>
      <c r="J7" s="88"/>
      <c r="K7" s="92">
        <f>'önk-bev-kiad'!K16-'felhalm.'!K19</f>
        <v>347985</v>
      </c>
      <c r="L7" s="92">
        <f>'önk-bev-kiad'!L16-'felhalm.'!L19</f>
        <v>357989</v>
      </c>
      <c r="M7" s="92">
        <f>'önk-bev-kiad'!M16-'felhalm.'!M19</f>
        <v>483951</v>
      </c>
      <c r="N7" s="92">
        <f>'önk-bev-kiad'!N16-'felhalm.'!N19</f>
        <v>487519</v>
      </c>
      <c r="O7" s="92">
        <f>'önk-bev-kiad'!O16-'felhalm.'!O19</f>
        <v>342649</v>
      </c>
      <c r="P7" s="92">
        <f>'önk-bev-kiad'!P16-'felhalm.'!P19</f>
        <v>174411</v>
      </c>
    </row>
    <row r="8" spans="1:15" ht="12.75">
      <c r="A8" s="89"/>
      <c r="B8" s="88"/>
      <c r="C8" s="88"/>
      <c r="D8" s="88"/>
      <c r="E8" s="88"/>
      <c r="F8" s="88"/>
      <c r="G8" s="88"/>
      <c r="H8" s="88"/>
      <c r="I8" s="91"/>
      <c r="J8" s="88"/>
      <c r="K8" s="92"/>
      <c r="L8" s="92"/>
      <c r="M8" s="92"/>
      <c r="N8" s="92"/>
      <c r="O8" s="88"/>
    </row>
    <row r="9" spans="1:16" ht="12.75">
      <c r="A9" s="88" t="s">
        <v>392</v>
      </c>
      <c r="B9" s="88"/>
      <c r="C9" s="92">
        <f>'önk-bev-kiad'!C26</f>
        <v>173257</v>
      </c>
      <c r="D9" s="92">
        <f>'önk-bev-kiad'!D26</f>
        <v>173257</v>
      </c>
      <c r="E9" s="92">
        <f>'önk-bev-kiad'!E26</f>
        <v>178497</v>
      </c>
      <c r="F9" s="92">
        <f>'önk-bev-kiad'!F26</f>
        <v>178497</v>
      </c>
      <c r="G9" s="92">
        <f>'önk-bev-kiad'!G26</f>
        <v>99258</v>
      </c>
      <c r="H9" s="92">
        <f>'önk-bev-kiad'!H26</f>
        <v>99258</v>
      </c>
      <c r="I9" s="91" t="s">
        <v>393</v>
      </c>
      <c r="J9" s="88"/>
      <c r="K9" s="92">
        <f>'853344'!K18</f>
        <v>1000</v>
      </c>
      <c r="L9" s="92">
        <f>'853344'!L18</f>
        <v>1000</v>
      </c>
      <c r="M9" s="92">
        <f>'853344'!M18</f>
        <v>1000</v>
      </c>
      <c r="N9" s="92">
        <f>'853344'!N18</f>
        <v>1000</v>
      </c>
      <c r="O9" s="92">
        <f>'853344'!O18</f>
        <v>605</v>
      </c>
      <c r="P9" s="92">
        <f>'853344'!P18</f>
        <v>605</v>
      </c>
    </row>
    <row r="10" spans="1:15" ht="12.75">
      <c r="A10" s="88"/>
      <c r="B10" s="88"/>
      <c r="C10" s="88"/>
      <c r="D10" s="88"/>
      <c r="E10" s="88"/>
      <c r="F10" s="88"/>
      <c r="G10" s="88"/>
      <c r="H10" s="88"/>
      <c r="I10" s="91"/>
      <c r="J10" s="88"/>
      <c r="K10" s="92"/>
      <c r="L10" s="92"/>
      <c r="M10" s="92"/>
      <c r="N10" s="92"/>
      <c r="O10" s="88"/>
    </row>
    <row r="11" spans="1:16" ht="12.75">
      <c r="A11" s="88" t="s">
        <v>394</v>
      </c>
      <c r="B11" s="88"/>
      <c r="C11" s="92">
        <f>'önk-bev-kiad'!C32</f>
        <v>42737</v>
      </c>
      <c r="D11" s="92">
        <f>'önk-bev-kiad'!D32</f>
        <v>46122</v>
      </c>
      <c r="E11" s="92">
        <f>'önk-bev-kiad'!E32</f>
        <v>57162</v>
      </c>
      <c r="F11" s="92">
        <f>'önk-bev-kiad'!F32</f>
        <v>56253</v>
      </c>
      <c r="G11" s="92">
        <f>'önk-bev-kiad'!G32</f>
        <v>73571</v>
      </c>
      <c r="H11" s="92">
        <f>'önk-bev-kiad'!H32</f>
        <v>73211</v>
      </c>
      <c r="I11" s="91" t="s">
        <v>395</v>
      </c>
      <c r="J11" s="88"/>
      <c r="K11" s="92">
        <f aca="true" t="shared" si="0" ref="K11:P11">K13+K14</f>
        <v>12756</v>
      </c>
      <c r="L11" s="92">
        <f t="shared" si="0"/>
        <v>12756</v>
      </c>
      <c r="M11" s="92">
        <f t="shared" si="0"/>
        <v>12756</v>
      </c>
      <c r="N11" s="92">
        <f t="shared" si="0"/>
        <v>12756</v>
      </c>
      <c r="O11" s="92">
        <f t="shared" si="0"/>
        <v>12756</v>
      </c>
      <c r="P11" s="92">
        <f t="shared" si="0"/>
        <v>0</v>
      </c>
    </row>
    <row r="12" spans="1:15" ht="12.75">
      <c r="A12" s="88"/>
      <c r="B12" s="88"/>
      <c r="C12" s="88"/>
      <c r="D12" s="88"/>
      <c r="E12" s="88"/>
      <c r="F12" s="88"/>
      <c r="G12" s="88"/>
      <c r="H12" s="88"/>
      <c r="I12" s="91" t="s">
        <v>350</v>
      </c>
      <c r="J12" s="88"/>
      <c r="K12" s="92"/>
      <c r="L12" s="92"/>
      <c r="M12" s="92"/>
      <c r="N12" s="92"/>
      <c r="O12" s="88"/>
    </row>
    <row r="13" spans="1:16" ht="12.75">
      <c r="A13" s="88" t="s">
        <v>379</v>
      </c>
      <c r="B13" s="88"/>
      <c r="C13" s="92">
        <f>'önk-bev-kiad'!C34</f>
        <v>1400</v>
      </c>
      <c r="D13" s="92">
        <f>'önk-bev-kiad'!D34</f>
        <v>1400</v>
      </c>
      <c r="E13" s="92">
        <f>'önk-bev-kiad'!E34</f>
        <v>1400</v>
      </c>
      <c r="F13" s="92">
        <f>'önk-bev-kiad'!F34</f>
        <v>1400</v>
      </c>
      <c r="G13" s="92">
        <f>'önk-bev-kiad'!G34</f>
        <v>833</v>
      </c>
      <c r="H13" s="92">
        <f>'önk-bev-kiad'!H34</f>
        <v>833</v>
      </c>
      <c r="I13" s="91" t="s">
        <v>396</v>
      </c>
      <c r="J13" s="88"/>
      <c r="K13" s="92">
        <f>'önk-bev-kiad'!K18</f>
        <v>3120</v>
      </c>
      <c r="L13" s="92">
        <f>'önk-bev-kiad'!L18</f>
        <v>3120</v>
      </c>
      <c r="M13" s="92">
        <f>'önk-bev-kiad'!M18</f>
        <v>3120</v>
      </c>
      <c r="N13" s="92">
        <f>'önk-bev-kiad'!N18</f>
        <v>3120</v>
      </c>
      <c r="O13" s="92">
        <f>'önk-bev-kiad'!O18</f>
        <v>3120</v>
      </c>
      <c r="P13" s="92">
        <f>'önk-bev-kiad'!P18</f>
        <v>0</v>
      </c>
    </row>
    <row r="14" spans="1:16" ht="12.75">
      <c r="A14" s="88"/>
      <c r="B14" s="88"/>
      <c r="C14" s="88"/>
      <c r="D14" s="88"/>
      <c r="E14" s="88"/>
      <c r="F14" s="88"/>
      <c r="G14" s="88"/>
      <c r="H14" s="88"/>
      <c r="I14" s="91" t="s">
        <v>397</v>
      </c>
      <c r="J14" s="88"/>
      <c r="K14" s="92">
        <f>'önk-bev-kiad'!K20</f>
        <v>9636</v>
      </c>
      <c r="L14" s="92">
        <f>'önk-bev-kiad'!L20</f>
        <v>9636</v>
      </c>
      <c r="M14" s="92">
        <f>'önk-bev-kiad'!M20</f>
        <v>9636</v>
      </c>
      <c r="N14" s="92">
        <f>'önk-bev-kiad'!N20</f>
        <v>9636</v>
      </c>
      <c r="O14" s="92">
        <f>'önk-bev-kiad'!O20</f>
        <v>9636</v>
      </c>
      <c r="P14" s="92">
        <f>'önk-bev-kiad'!P20</f>
        <v>0</v>
      </c>
    </row>
    <row r="15" spans="1:15" ht="12.75">
      <c r="A15" s="88" t="s">
        <v>574</v>
      </c>
      <c r="B15" s="88"/>
      <c r="C15" s="88"/>
      <c r="D15" s="88"/>
      <c r="E15" s="88"/>
      <c r="F15" s="88"/>
      <c r="G15" s="88"/>
      <c r="H15" s="88"/>
      <c r="I15" s="91"/>
      <c r="J15" s="88"/>
      <c r="K15" s="92"/>
      <c r="L15" s="92"/>
      <c r="M15" s="92"/>
      <c r="N15" s="92"/>
      <c r="O15" s="88"/>
    </row>
    <row r="16" spans="1:15" ht="12.75">
      <c r="A16" s="88"/>
      <c r="B16" s="88"/>
      <c r="C16" s="88"/>
      <c r="D16" s="88"/>
      <c r="E16" s="88"/>
      <c r="F16" s="88"/>
      <c r="G16" s="88"/>
      <c r="H16" s="88"/>
      <c r="I16" s="91" t="s">
        <v>575</v>
      </c>
      <c r="J16" s="92"/>
      <c r="K16" s="92"/>
      <c r="L16" s="88"/>
      <c r="M16" s="88"/>
      <c r="N16" s="88"/>
      <c r="O16" s="88"/>
    </row>
    <row r="17" spans="1:15" ht="12.75">
      <c r="A17" s="88" t="s">
        <v>383</v>
      </c>
      <c r="B17" s="88"/>
      <c r="C17" s="92">
        <f>'önk-bev-kiad'!C41</f>
        <v>0</v>
      </c>
      <c r="D17" s="92">
        <f>'önk-bev-kiad'!D41</f>
        <v>0</v>
      </c>
      <c r="E17" s="92">
        <f>'önk-bev-kiad'!E41</f>
        <v>215497</v>
      </c>
      <c r="F17" s="92">
        <f>'önk-bev-kiad'!F41</f>
        <v>215497</v>
      </c>
      <c r="G17" s="92">
        <f>'önk-bev-kiad'!G41</f>
        <v>176239</v>
      </c>
      <c r="H17" s="92">
        <f>'önk-bev-kiad'!H41</f>
        <v>176239</v>
      </c>
      <c r="I17" s="91"/>
      <c r="J17" s="92"/>
      <c r="K17" s="92"/>
      <c r="L17" s="88"/>
      <c r="M17" s="88"/>
      <c r="N17" s="88"/>
      <c r="O17" s="88"/>
    </row>
    <row r="18" spans="1:16" ht="12.75">
      <c r="A18" s="88"/>
      <c r="B18" s="88"/>
      <c r="C18" s="88"/>
      <c r="D18" s="88"/>
      <c r="E18" s="88"/>
      <c r="F18" s="88"/>
      <c r="G18" s="88"/>
      <c r="H18" s="88"/>
      <c r="I18" s="95" t="s">
        <v>399</v>
      </c>
      <c r="J18" s="88"/>
      <c r="K18" s="90">
        <f aca="true" t="shared" si="1" ref="K18:P18">K5+K7+K9+K11</f>
        <v>1300368</v>
      </c>
      <c r="L18" s="90">
        <f t="shared" si="1"/>
        <v>1378287</v>
      </c>
      <c r="M18" s="90">
        <f t="shared" si="1"/>
        <v>1547775</v>
      </c>
      <c r="N18" s="90">
        <f t="shared" si="1"/>
        <v>1545615</v>
      </c>
      <c r="O18" s="90">
        <f t="shared" si="1"/>
        <v>1342018</v>
      </c>
      <c r="P18" s="90">
        <f t="shared" si="1"/>
        <v>1061408</v>
      </c>
    </row>
    <row r="19" spans="1:15" ht="12.75">
      <c r="A19" s="89" t="s">
        <v>398</v>
      </c>
      <c r="B19" s="88"/>
      <c r="C19" s="90">
        <f aca="true" t="shared" si="2" ref="C19:H19">SUM(C5:C18)</f>
        <v>1168388</v>
      </c>
      <c r="D19" s="90">
        <f t="shared" si="2"/>
        <v>1264801</v>
      </c>
      <c r="E19" s="90">
        <f t="shared" si="2"/>
        <v>1596564</v>
      </c>
      <c r="F19" s="90">
        <f t="shared" si="2"/>
        <v>1719480</v>
      </c>
      <c r="G19" s="90">
        <f t="shared" si="2"/>
        <v>1548637</v>
      </c>
      <c r="H19" s="90">
        <f t="shared" si="2"/>
        <v>1403954</v>
      </c>
      <c r="I19" s="91"/>
      <c r="J19" s="88"/>
      <c r="K19" s="92"/>
      <c r="L19" s="92"/>
      <c r="M19" s="92"/>
      <c r="N19" s="92"/>
      <c r="O19" s="88"/>
    </row>
    <row r="20" spans="1:16" ht="12.75">
      <c r="A20" s="88"/>
      <c r="B20" s="88"/>
      <c r="C20" s="88"/>
      <c r="D20" s="88"/>
      <c r="E20" s="88"/>
      <c r="F20" s="88"/>
      <c r="G20" s="88"/>
      <c r="H20" s="88"/>
      <c r="I20" s="95" t="s">
        <v>402</v>
      </c>
      <c r="J20" s="88"/>
      <c r="K20" s="90"/>
      <c r="L20" s="92"/>
      <c r="M20" s="126"/>
      <c r="N20" s="126"/>
      <c r="O20" s="88"/>
      <c r="P20" s="134">
        <f>'önk-bev-kiad'!P26</f>
        <v>19429</v>
      </c>
    </row>
    <row r="21" spans="1:15" ht="12.75">
      <c r="A21" s="89" t="s">
        <v>400</v>
      </c>
      <c r="B21" s="88"/>
      <c r="C21" s="90">
        <f>'önk-bev-kiad'!C36</f>
        <v>50289</v>
      </c>
      <c r="D21" s="90">
        <f>'önk-bev-kiad'!D36</f>
        <v>21791</v>
      </c>
      <c r="E21" s="90">
        <f>'önk-bev-kiad'!E36</f>
        <v>-62552</v>
      </c>
      <c r="F21" s="90">
        <f>'önk-bev-kiad'!F36</f>
        <v>-183231</v>
      </c>
      <c r="G21" s="90">
        <f>'önk-bev-kiad'!G36</f>
        <v>-190169</v>
      </c>
      <c r="H21" s="90"/>
      <c r="I21" s="91"/>
      <c r="J21" s="92"/>
      <c r="K21" s="92"/>
      <c r="L21" s="88"/>
      <c r="M21" s="88"/>
      <c r="N21" s="88"/>
      <c r="O21" s="88"/>
    </row>
    <row r="22" spans="1:16" ht="12.75">
      <c r="A22" s="88" t="s">
        <v>401</v>
      </c>
      <c r="B22" s="88"/>
      <c r="C22" s="88"/>
      <c r="D22" s="88"/>
      <c r="E22" s="88"/>
      <c r="F22" s="88"/>
      <c r="G22" s="88"/>
      <c r="H22" s="88"/>
      <c r="I22" s="95" t="s">
        <v>284</v>
      </c>
      <c r="J22" s="88"/>
      <c r="K22" s="90">
        <f>'felhalm.'!K19</f>
        <v>39257</v>
      </c>
      <c r="L22" s="90">
        <f>'felhalm.'!L19</f>
        <v>39257</v>
      </c>
      <c r="M22" s="90">
        <f>'felhalm.'!M19</f>
        <v>39257</v>
      </c>
      <c r="N22" s="90">
        <f>'felhalm.'!N19</f>
        <v>39257</v>
      </c>
      <c r="O22" s="90">
        <f>'felhalm.'!O19</f>
        <v>39258</v>
      </c>
      <c r="P22" s="90">
        <f>'felhalm.'!P19</f>
        <v>39258</v>
      </c>
    </row>
    <row r="23" spans="1:15" ht="12.75">
      <c r="A23" s="88"/>
      <c r="B23" s="88"/>
      <c r="C23" s="88"/>
      <c r="D23" s="88"/>
      <c r="E23" s="88"/>
      <c r="F23" s="88"/>
      <c r="G23" s="88"/>
      <c r="H23" s="88"/>
      <c r="I23" s="91"/>
      <c r="J23" s="88"/>
      <c r="K23" s="92"/>
      <c r="L23" s="92"/>
      <c r="M23" s="92"/>
      <c r="N23" s="92"/>
      <c r="O23" s="88"/>
    </row>
    <row r="24" spans="1:16" ht="12.75">
      <c r="A24" s="89" t="s">
        <v>403</v>
      </c>
      <c r="B24" s="88"/>
      <c r="C24" s="90">
        <f>'önk-bev-kiad'!C37</f>
        <v>120948</v>
      </c>
      <c r="D24" s="90">
        <f>'önk-bev-kiad'!D37</f>
        <v>130952</v>
      </c>
      <c r="E24" s="90">
        <f>'önk-bev-kiad'!E37</f>
        <v>251674</v>
      </c>
      <c r="F24" s="90">
        <f>'önk-bev-kiad'!F37</f>
        <v>255242</v>
      </c>
      <c r="G24" s="90">
        <f>'önk-bev-kiad'!G37</f>
        <v>190169</v>
      </c>
      <c r="H24" s="90">
        <f>'önk-bev-kiad'!H37</f>
        <v>0</v>
      </c>
      <c r="I24" s="95" t="s">
        <v>627</v>
      </c>
      <c r="J24" s="90"/>
      <c r="K24" s="90">
        <f>'önk-bev-kiad'!K28</f>
        <v>0</v>
      </c>
      <c r="L24" s="90">
        <f>'önk-bev-kiad'!L28</f>
        <v>0</v>
      </c>
      <c r="M24" s="90">
        <f>'önk-bev-kiad'!M28</f>
        <v>198654</v>
      </c>
      <c r="N24" s="90">
        <f>'önk-bev-kiad'!N28</f>
        <v>206619</v>
      </c>
      <c r="O24" s="90">
        <f>'önk-bev-kiad'!O28</f>
        <v>167361</v>
      </c>
      <c r="P24" s="90">
        <f>'önk-bev-kiad'!P28</f>
        <v>0</v>
      </c>
    </row>
    <row r="25" spans="1:15" ht="12.75">
      <c r="A25" s="88"/>
      <c r="B25" s="88"/>
      <c r="C25" s="88"/>
      <c r="D25" s="88"/>
      <c r="E25" s="88"/>
      <c r="F25" s="88"/>
      <c r="G25" s="88"/>
      <c r="H25" s="88"/>
      <c r="I25" s="91"/>
      <c r="J25" s="88"/>
      <c r="K25" s="92"/>
      <c r="L25" s="92"/>
      <c r="M25" s="92"/>
      <c r="N25" s="92"/>
      <c r="O25" s="88"/>
    </row>
    <row r="26" spans="1:15" ht="12.75">
      <c r="A26" s="88"/>
      <c r="B26" s="88"/>
      <c r="C26" s="88"/>
      <c r="D26" s="88"/>
      <c r="E26" s="88"/>
      <c r="F26" s="88"/>
      <c r="G26" s="88"/>
      <c r="H26" s="88"/>
      <c r="I26" s="91"/>
      <c r="J26" s="88"/>
      <c r="K26" s="92"/>
      <c r="L26" s="92"/>
      <c r="M26" s="92"/>
      <c r="N26" s="92"/>
      <c r="O26" s="88"/>
    </row>
    <row r="27" spans="1:16" ht="12.75">
      <c r="A27" s="89" t="s">
        <v>384</v>
      </c>
      <c r="B27" s="88"/>
      <c r="C27" s="90">
        <f aca="true" t="shared" si="3" ref="C27:H27">C19+C21+C24</f>
        <v>1339625</v>
      </c>
      <c r="D27" s="90">
        <f t="shared" si="3"/>
        <v>1417544</v>
      </c>
      <c r="E27" s="90">
        <f t="shared" si="3"/>
        <v>1785686</v>
      </c>
      <c r="F27" s="90">
        <f t="shared" si="3"/>
        <v>1791491</v>
      </c>
      <c r="G27" s="90">
        <f t="shared" si="3"/>
        <v>1548637</v>
      </c>
      <c r="H27" s="90">
        <f t="shared" si="3"/>
        <v>1403954</v>
      </c>
      <c r="I27" s="95" t="s">
        <v>404</v>
      </c>
      <c r="J27" s="88"/>
      <c r="K27" s="90">
        <f aca="true" t="shared" si="4" ref="K27:P27">K18+K20+K22+K24</f>
        <v>1339625</v>
      </c>
      <c r="L27" s="90">
        <f t="shared" si="4"/>
        <v>1417544</v>
      </c>
      <c r="M27" s="90">
        <f t="shared" si="4"/>
        <v>1785686</v>
      </c>
      <c r="N27" s="90">
        <f t="shared" si="4"/>
        <v>1791491</v>
      </c>
      <c r="O27" s="90">
        <f t="shared" si="4"/>
        <v>1548637</v>
      </c>
      <c r="P27" s="90">
        <f t="shared" si="4"/>
        <v>1120095</v>
      </c>
    </row>
  </sheetData>
  <mergeCells count="2">
    <mergeCell ref="A1:K1"/>
    <mergeCell ref="A4:B4"/>
  </mergeCells>
  <printOptions/>
  <pageMargins left="0.3" right="0.26" top="1" bottom="1" header="0.5" footer="0.5"/>
  <pageSetup horizontalDpi="300" verticalDpi="300" orientation="landscape" paperSize="9" scale="82" r:id="rId1"/>
  <headerFooter alignWithMargins="0">
    <oddHeader>&amp;R 2. számú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C1">
      <selection activeCell="A1" sqref="A1:L1"/>
    </sheetView>
  </sheetViews>
  <sheetFormatPr defaultColWidth="9.140625" defaultRowHeight="12.75"/>
  <cols>
    <col min="2" max="2" width="13.7109375" style="0" customWidth="1"/>
    <col min="3" max="3" width="8.28125" style="0" customWidth="1"/>
    <col min="4" max="4" width="8.28125" style="0" bestFit="1" customWidth="1"/>
    <col min="5" max="8" width="8.28125" style="0" customWidth="1"/>
    <col min="9" max="9" width="7.140625" style="0" bestFit="1" customWidth="1"/>
    <col min="10" max="10" width="17.8515625" style="0" customWidth="1"/>
    <col min="11" max="11" width="8.140625" style="0" customWidth="1"/>
    <col min="13" max="13" width="8.28125" style="0" bestFit="1" customWidth="1"/>
    <col min="14" max="14" width="8.28125" style="0" customWidth="1"/>
    <col min="15" max="15" width="7.8515625" style="0" customWidth="1"/>
  </cols>
  <sheetData>
    <row r="1" spans="1:12" ht="15.75">
      <c r="A1" s="227" t="s">
        <v>729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.75">
      <c r="A2" s="227" t="s">
        <v>405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4" spans="1:16" ht="34.5" thickBot="1">
      <c r="A4" s="223" t="s">
        <v>610</v>
      </c>
      <c r="B4" s="223"/>
      <c r="C4" s="86" t="s">
        <v>503</v>
      </c>
      <c r="D4" s="86" t="s">
        <v>612</v>
      </c>
      <c r="E4" s="86" t="s">
        <v>613</v>
      </c>
      <c r="F4" s="86" t="s">
        <v>639</v>
      </c>
      <c r="G4" s="86" t="s">
        <v>643</v>
      </c>
      <c r="H4" s="86" t="s">
        <v>677</v>
      </c>
      <c r="I4" s="87" t="s">
        <v>611</v>
      </c>
      <c r="J4" s="85"/>
      <c r="K4" s="86" t="s">
        <v>503</v>
      </c>
      <c r="L4" s="86" t="s">
        <v>612</v>
      </c>
      <c r="M4" s="86" t="s">
        <v>613</v>
      </c>
      <c r="N4" s="86" t="s">
        <v>639</v>
      </c>
      <c r="O4" s="86" t="s">
        <v>643</v>
      </c>
      <c r="P4" s="189" t="s">
        <v>675</v>
      </c>
    </row>
    <row r="5" spans="1:15" ht="12.75">
      <c r="A5" s="88" t="s">
        <v>388</v>
      </c>
      <c r="B5" s="88"/>
      <c r="C5" s="92">
        <f>'751164-1'!B3</f>
        <v>0</v>
      </c>
      <c r="D5" s="92">
        <f>'751164-1'!C3</f>
        <v>0</v>
      </c>
      <c r="E5" s="92">
        <f>'751164-1'!D3</f>
        <v>13</v>
      </c>
      <c r="F5" s="92">
        <f>'751164-1'!E3</f>
        <v>21</v>
      </c>
      <c r="G5" s="92">
        <f>'751164-1'!F3</f>
        <v>31</v>
      </c>
      <c r="H5" s="92">
        <f>'751164-1'!G3</f>
        <v>31</v>
      </c>
      <c r="I5" s="91" t="s">
        <v>406</v>
      </c>
      <c r="J5" s="88"/>
      <c r="K5" s="88"/>
      <c r="L5" s="88"/>
      <c r="M5" s="88"/>
      <c r="N5" s="88"/>
      <c r="O5" s="88"/>
    </row>
    <row r="6" spans="1:15" ht="12.75">
      <c r="A6" s="88"/>
      <c r="B6" s="88"/>
      <c r="C6" s="88"/>
      <c r="D6" s="88"/>
      <c r="E6" s="88"/>
      <c r="F6" s="88"/>
      <c r="G6" s="88"/>
      <c r="H6" s="88"/>
      <c r="I6" s="91" t="s">
        <v>349</v>
      </c>
      <c r="J6" s="88"/>
      <c r="K6" s="88"/>
      <c r="L6" s="88"/>
      <c r="M6" s="88"/>
      <c r="N6" s="88"/>
      <c r="O6" s="88"/>
    </row>
    <row r="7" spans="1:16" ht="12.75">
      <c r="A7" s="88" t="s">
        <v>95</v>
      </c>
      <c r="B7" s="88"/>
      <c r="C7" s="92">
        <f>'751164-1'!B5</f>
        <v>640</v>
      </c>
      <c r="D7" s="92">
        <f>'751164-1'!C5</f>
        <v>640</v>
      </c>
      <c r="E7" s="92">
        <f>'751164-1'!D5</f>
        <v>640</v>
      </c>
      <c r="F7" s="92">
        <f>'751164-1'!E5</f>
        <v>640</v>
      </c>
      <c r="G7" s="92">
        <f>'751164-1'!F5</f>
        <v>640</v>
      </c>
      <c r="H7" s="92">
        <f>'751164-1'!G5</f>
        <v>640</v>
      </c>
      <c r="I7" s="91" t="s">
        <v>351</v>
      </c>
      <c r="J7" s="88"/>
      <c r="K7" s="92">
        <f>'751164-1'!K20</f>
        <v>590</v>
      </c>
      <c r="L7" s="92">
        <f>'751164-1'!L20</f>
        <v>590</v>
      </c>
      <c r="M7" s="92">
        <f>'751164-1'!M20</f>
        <v>1463</v>
      </c>
      <c r="N7" s="92">
        <f>'751164-1'!N20</f>
        <v>1471</v>
      </c>
      <c r="O7" s="92">
        <f>'751164-1'!O20</f>
        <v>1481</v>
      </c>
      <c r="P7" s="92">
        <f>'751164-1'!P20</f>
        <v>355</v>
      </c>
    </row>
    <row r="8" spans="1:15" ht="12.75">
      <c r="A8" s="88"/>
      <c r="B8" s="88"/>
      <c r="C8" s="88"/>
      <c r="D8" s="88"/>
      <c r="E8" s="88"/>
      <c r="F8" s="88"/>
      <c r="G8" s="88"/>
      <c r="H8" s="88"/>
      <c r="I8" s="91" t="s">
        <v>353</v>
      </c>
      <c r="J8" s="88"/>
      <c r="K8" s="88"/>
      <c r="L8" s="88"/>
      <c r="M8" s="88"/>
      <c r="N8" s="88"/>
      <c r="O8" s="88"/>
    </row>
    <row r="9" spans="1:16" ht="12.75">
      <c r="A9" s="88" t="s">
        <v>407</v>
      </c>
      <c r="B9" s="88"/>
      <c r="C9" s="88"/>
      <c r="D9" s="88"/>
      <c r="E9" s="88"/>
      <c r="F9" s="88"/>
      <c r="G9" s="88"/>
      <c r="H9" s="88"/>
      <c r="I9" s="91" t="s">
        <v>355</v>
      </c>
      <c r="J9" s="88"/>
      <c r="K9" s="92">
        <f>'751164-1'!K22</f>
        <v>50</v>
      </c>
      <c r="L9" s="92">
        <f>'751164-1'!L22</f>
        <v>50</v>
      </c>
      <c r="M9" s="92">
        <f>'751164-1'!M22</f>
        <v>50</v>
      </c>
      <c r="N9" s="92">
        <f>'751164-1'!N22</f>
        <v>50</v>
      </c>
      <c r="O9" s="92">
        <f>'751164-1'!O22</f>
        <v>50</v>
      </c>
      <c r="P9" s="92">
        <f>'751164-1'!P22</f>
        <v>10</v>
      </c>
    </row>
    <row r="10" spans="1:16" ht="12.75">
      <c r="A10" s="88"/>
      <c r="B10" s="88"/>
      <c r="C10" s="88"/>
      <c r="D10" s="88"/>
      <c r="E10" s="88"/>
      <c r="F10" s="88"/>
      <c r="G10" s="88"/>
      <c r="H10" s="88"/>
      <c r="I10" s="95" t="s">
        <v>357</v>
      </c>
      <c r="J10" s="88"/>
      <c r="K10" s="89">
        <f aca="true" t="shared" si="0" ref="K10:P10">SUM(K5:K9)</f>
        <v>640</v>
      </c>
      <c r="L10" s="89">
        <f t="shared" si="0"/>
        <v>640</v>
      </c>
      <c r="M10" s="89">
        <f t="shared" si="0"/>
        <v>1513</v>
      </c>
      <c r="N10" s="89">
        <f t="shared" si="0"/>
        <v>1521</v>
      </c>
      <c r="O10" s="89">
        <f t="shared" si="0"/>
        <v>1531</v>
      </c>
      <c r="P10" s="89">
        <f t="shared" si="0"/>
        <v>365</v>
      </c>
    </row>
    <row r="11" spans="1:15" ht="12.75">
      <c r="A11" s="88" t="s">
        <v>408</v>
      </c>
      <c r="B11" s="88"/>
      <c r="C11" s="92">
        <f>'751164-1'!B7</f>
        <v>0</v>
      </c>
      <c r="D11" s="92">
        <f>'751164-1'!C7</f>
        <v>0</v>
      </c>
      <c r="E11" s="92">
        <f>'751164-1'!D7</f>
        <v>860</v>
      </c>
      <c r="F11" s="92">
        <f>'751164-1'!E7</f>
        <v>860</v>
      </c>
      <c r="G11" s="92">
        <f>'751164-1'!F7</f>
        <v>860</v>
      </c>
      <c r="H11" s="92">
        <f>'751164-1'!G7</f>
        <v>860</v>
      </c>
      <c r="I11" s="91"/>
      <c r="J11" s="88"/>
      <c r="K11" s="88"/>
      <c r="L11" s="88"/>
      <c r="M11" s="88"/>
      <c r="N11" s="88"/>
      <c r="O11" s="88"/>
    </row>
    <row r="12" spans="1:15" ht="12.75">
      <c r="A12" s="88"/>
      <c r="B12" s="88"/>
      <c r="C12" s="88"/>
      <c r="D12" s="88"/>
      <c r="E12" s="88"/>
      <c r="F12" s="88"/>
      <c r="G12" s="88"/>
      <c r="H12" s="88"/>
      <c r="I12" s="91" t="s">
        <v>359</v>
      </c>
      <c r="J12" s="88"/>
      <c r="K12" s="88"/>
      <c r="L12" s="88"/>
      <c r="M12" s="88"/>
      <c r="N12" s="88"/>
      <c r="O12" s="88"/>
    </row>
    <row r="13" spans="1:15" ht="12.75">
      <c r="A13" s="88"/>
      <c r="B13" s="88"/>
      <c r="C13" s="88"/>
      <c r="D13" s="88"/>
      <c r="E13" s="88"/>
      <c r="F13" s="88"/>
      <c r="G13" s="88"/>
      <c r="H13" s="88"/>
      <c r="I13" s="91" t="s">
        <v>361</v>
      </c>
      <c r="J13" s="88"/>
      <c r="K13" s="88"/>
      <c r="L13" s="88"/>
      <c r="M13" s="88"/>
      <c r="N13" s="88"/>
      <c r="O13" s="88"/>
    </row>
    <row r="14" spans="1:15" ht="12.75">
      <c r="A14" s="88"/>
      <c r="B14" s="88"/>
      <c r="C14" s="88"/>
      <c r="D14" s="88"/>
      <c r="E14" s="88"/>
      <c r="F14" s="88"/>
      <c r="G14" s="88"/>
      <c r="H14" s="88"/>
      <c r="I14" s="91" t="s">
        <v>362</v>
      </c>
      <c r="J14" s="88"/>
      <c r="K14" s="88"/>
      <c r="L14" s="88"/>
      <c r="M14" s="88"/>
      <c r="N14" s="88"/>
      <c r="O14" s="88"/>
    </row>
    <row r="15" spans="1:16" ht="12.75">
      <c r="A15" s="88"/>
      <c r="B15" s="88"/>
      <c r="C15" s="88"/>
      <c r="D15" s="88"/>
      <c r="E15" s="88"/>
      <c r="F15" s="88"/>
      <c r="G15" s="88"/>
      <c r="H15" s="88"/>
      <c r="I15" s="95" t="s">
        <v>364</v>
      </c>
      <c r="J15" s="88"/>
      <c r="K15" s="89">
        <f aca="true" t="shared" si="1" ref="K15:P15">SUM(K12:K14)</f>
        <v>0</v>
      </c>
      <c r="L15" s="89">
        <f t="shared" si="1"/>
        <v>0</v>
      </c>
      <c r="M15" s="89">
        <f t="shared" si="1"/>
        <v>0</v>
      </c>
      <c r="N15" s="89">
        <f t="shared" si="1"/>
        <v>0</v>
      </c>
      <c r="O15" s="89">
        <f t="shared" si="1"/>
        <v>0</v>
      </c>
      <c r="P15" s="89">
        <f t="shared" si="1"/>
        <v>0</v>
      </c>
    </row>
    <row r="16" spans="1:15" ht="12.75">
      <c r="A16" s="88"/>
      <c r="B16" s="88"/>
      <c r="C16" s="88"/>
      <c r="D16" s="88"/>
      <c r="E16" s="88"/>
      <c r="F16" s="88"/>
      <c r="G16" s="88"/>
      <c r="H16" s="88"/>
      <c r="I16" s="91"/>
      <c r="J16" s="88"/>
      <c r="K16" s="88"/>
      <c r="L16" s="88"/>
      <c r="M16" s="88"/>
      <c r="N16" s="88"/>
      <c r="O16" s="88"/>
    </row>
    <row r="17" spans="1:15" ht="12.75">
      <c r="A17" s="88"/>
      <c r="B17" s="88"/>
      <c r="C17" s="88"/>
      <c r="D17" s="88"/>
      <c r="E17" s="88"/>
      <c r="F17" s="88"/>
      <c r="G17" s="88"/>
      <c r="H17" s="88"/>
      <c r="I17" s="91"/>
      <c r="J17" s="88"/>
      <c r="K17" s="88"/>
      <c r="L17" s="88"/>
      <c r="M17" s="88"/>
      <c r="N17" s="88"/>
      <c r="O17" s="88"/>
    </row>
    <row r="18" spans="1:16" ht="12.75">
      <c r="A18" s="89" t="s">
        <v>219</v>
      </c>
      <c r="B18" s="88"/>
      <c r="C18" s="90">
        <f aca="true" t="shared" si="2" ref="C18:H18">C5+C7+C11</f>
        <v>640</v>
      </c>
      <c r="D18" s="90">
        <f t="shared" si="2"/>
        <v>640</v>
      </c>
      <c r="E18" s="90">
        <f t="shared" si="2"/>
        <v>1513</v>
      </c>
      <c r="F18" s="90">
        <f t="shared" si="2"/>
        <v>1521</v>
      </c>
      <c r="G18" s="90">
        <f t="shared" si="2"/>
        <v>1531</v>
      </c>
      <c r="H18" s="90">
        <f t="shared" si="2"/>
        <v>1531</v>
      </c>
      <c r="I18" s="95" t="s">
        <v>385</v>
      </c>
      <c r="J18" s="88"/>
      <c r="K18" s="89">
        <f aca="true" t="shared" si="3" ref="K18:P18">K10+K15</f>
        <v>640</v>
      </c>
      <c r="L18" s="89">
        <f t="shared" si="3"/>
        <v>640</v>
      </c>
      <c r="M18" s="89">
        <f t="shared" si="3"/>
        <v>1513</v>
      </c>
      <c r="N18" s="89">
        <f t="shared" si="3"/>
        <v>1521</v>
      </c>
      <c r="O18" s="89">
        <f t="shared" si="3"/>
        <v>1531</v>
      </c>
      <c r="P18" s="89">
        <f t="shared" si="3"/>
        <v>365</v>
      </c>
    </row>
    <row r="19" spans="1:15" ht="12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</sheetData>
  <mergeCells count="3">
    <mergeCell ref="A1:L1"/>
    <mergeCell ref="A2:L2"/>
    <mergeCell ref="A4:B4"/>
  </mergeCells>
  <printOptions/>
  <pageMargins left="0.38" right="0.23" top="1" bottom="1" header="0.5" footer="0.5"/>
  <pageSetup horizontalDpi="300" verticalDpi="300" orientation="landscape" paperSize="9" scale="75" r:id="rId1"/>
  <headerFooter alignWithMargins="0">
    <oddHeader>&amp;R&amp;8 &amp;10 3. számú melléklet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C1">
      <selection activeCell="Q6" sqref="Q6"/>
    </sheetView>
  </sheetViews>
  <sheetFormatPr defaultColWidth="9.140625" defaultRowHeight="12.75"/>
  <cols>
    <col min="2" max="2" width="12.28125" style="0" customWidth="1"/>
    <col min="4" max="4" width="8.28125" style="0" bestFit="1" customWidth="1"/>
    <col min="5" max="8" width="8.28125" style="0" customWidth="1"/>
    <col min="9" max="9" width="17.8515625" style="0" customWidth="1"/>
    <col min="10" max="10" width="8.00390625" style="0" customWidth="1"/>
    <col min="12" max="12" width="8.28125" style="0" bestFit="1" customWidth="1"/>
    <col min="13" max="14" width="8.28125" style="0" customWidth="1"/>
  </cols>
  <sheetData>
    <row r="1" spans="1:11" ht="15.75">
      <c r="A1" s="227" t="s">
        <v>730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5.75">
      <c r="A2" s="227" t="s">
        <v>405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4" spans="1:16" ht="34.5" thickBot="1">
      <c r="A4" s="223" t="s">
        <v>610</v>
      </c>
      <c r="B4" s="223"/>
      <c r="C4" s="86" t="s">
        <v>503</v>
      </c>
      <c r="D4" s="86" t="s">
        <v>612</v>
      </c>
      <c r="E4" s="86" t="s">
        <v>613</v>
      </c>
      <c r="F4" s="86" t="s">
        <v>639</v>
      </c>
      <c r="G4" s="86" t="s">
        <v>643</v>
      </c>
      <c r="H4" s="86" t="s">
        <v>675</v>
      </c>
      <c r="I4" s="87" t="s">
        <v>611</v>
      </c>
      <c r="J4" s="85"/>
      <c r="K4" s="86" t="s">
        <v>503</v>
      </c>
      <c r="L4" s="86" t="s">
        <v>612</v>
      </c>
      <c r="M4" s="86" t="s">
        <v>613</v>
      </c>
      <c r="N4" s="86" t="s">
        <v>639</v>
      </c>
      <c r="O4" s="86" t="s">
        <v>643</v>
      </c>
      <c r="P4" s="86" t="s">
        <v>737</v>
      </c>
    </row>
    <row r="5" spans="1:15" ht="12.75">
      <c r="A5" s="88" t="s">
        <v>388</v>
      </c>
      <c r="B5" s="88"/>
      <c r="C5" s="92">
        <f>'751164-2'!B4</f>
        <v>0</v>
      </c>
      <c r="D5" s="92">
        <f>'751164-2'!C4</f>
        <v>0</v>
      </c>
      <c r="E5" s="92">
        <f>'751164-2'!D4</f>
        <v>2</v>
      </c>
      <c r="F5" s="92">
        <f>'751164-2'!E4</f>
        <v>6</v>
      </c>
      <c r="G5" s="92">
        <f>'751164-2'!F4</f>
        <v>8</v>
      </c>
      <c r="H5" s="92">
        <f>'751164-2'!G4</f>
        <v>8</v>
      </c>
      <c r="I5" s="91" t="s">
        <v>406</v>
      </c>
      <c r="J5" s="88"/>
      <c r="K5" s="88"/>
      <c r="L5" s="88"/>
      <c r="M5" s="88"/>
      <c r="N5" s="88"/>
      <c r="O5" s="88"/>
    </row>
    <row r="6" spans="1:15" ht="12.75">
      <c r="A6" s="88"/>
      <c r="B6" s="88"/>
      <c r="C6" s="88"/>
      <c r="D6" s="88"/>
      <c r="E6" s="88"/>
      <c r="F6" s="88"/>
      <c r="G6" s="88"/>
      <c r="H6" s="88"/>
      <c r="I6" s="91" t="s">
        <v>349</v>
      </c>
      <c r="J6" s="88"/>
      <c r="K6" s="88"/>
      <c r="L6" s="88"/>
      <c r="M6" s="88"/>
      <c r="N6" s="88"/>
      <c r="O6" s="88"/>
    </row>
    <row r="7" spans="1:16" ht="12.75">
      <c r="A7" s="88" t="s">
        <v>95</v>
      </c>
      <c r="B7" s="88"/>
      <c r="C7" s="92">
        <f>'751164-2'!B6</f>
        <v>640</v>
      </c>
      <c r="D7" s="92">
        <f>'751164-2'!C6</f>
        <v>640</v>
      </c>
      <c r="E7" s="92">
        <f>'751164-2'!D6</f>
        <v>640</v>
      </c>
      <c r="F7" s="92">
        <f>'751164-2'!E6</f>
        <v>640</v>
      </c>
      <c r="G7" s="92">
        <f>'751164-2'!F6</f>
        <v>640</v>
      </c>
      <c r="H7" s="92">
        <f>'751164-2'!G6</f>
        <v>640</v>
      </c>
      <c r="I7" s="91" t="s">
        <v>351</v>
      </c>
      <c r="J7" s="88"/>
      <c r="K7" s="92">
        <f>'751164-2'!K17</f>
        <v>640</v>
      </c>
      <c r="L7" s="92">
        <f>'751164-2'!L17</f>
        <v>640</v>
      </c>
      <c r="M7" s="92">
        <f>'751164-2'!M17</f>
        <v>833</v>
      </c>
      <c r="N7" s="92">
        <f>'751164-2'!N17</f>
        <v>837</v>
      </c>
      <c r="O7" s="92">
        <f>'751164-2'!O17</f>
        <v>839</v>
      </c>
      <c r="P7" s="92">
        <f>'751164-2'!P17</f>
        <v>695</v>
      </c>
    </row>
    <row r="8" spans="1:15" ht="12.75">
      <c r="A8" s="88"/>
      <c r="B8" s="88"/>
      <c r="C8" s="88"/>
      <c r="D8" s="88"/>
      <c r="E8" s="88"/>
      <c r="F8" s="88"/>
      <c r="G8" s="88"/>
      <c r="H8" s="88"/>
      <c r="I8" s="91" t="s">
        <v>353</v>
      </c>
      <c r="J8" s="88"/>
      <c r="K8" s="88"/>
      <c r="L8" s="88"/>
      <c r="M8" s="88"/>
      <c r="N8" s="88"/>
      <c r="O8" s="88"/>
    </row>
    <row r="9" spans="1:15" ht="12.75">
      <c r="A9" s="88" t="s">
        <v>407</v>
      </c>
      <c r="B9" s="88"/>
      <c r="C9" s="88"/>
      <c r="D9" s="88"/>
      <c r="E9" s="88"/>
      <c r="F9" s="88"/>
      <c r="G9" s="88"/>
      <c r="H9" s="88"/>
      <c r="I9" s="91" t="s">
        <v>355</v>
      </c>
      <c r="J9" s="88"/>
      <c r="K9" s="88"/>
      <c r="L9" s="88"/>
      <c r="M9" s="88"/>
      <c r="N9" s="88"/>
      <c r="O9" s="88"/>
    </row>
    <row r="10" spans="1:16" ht="12.75">
      <c r="A10" s="88"/>
      <c r="B10" s="88"/>
      <c r="C10" s="88"/>
      <c r="D10" s="88"/>
      <c r="E10" s="88"/>
      <c r="F10" s="88"/>
      <c r="G10" s="88"/>
      <c r="H10" s="88"/>
      <c r="I10" s="95" t="s">
        <v>357</v>
      </c>
      <c r="J10" s="88"/>
      <c r="K10" s="89">
        <f aca="true" t="shared" si="0" ref="K10:P10">SUM(K5:K9)</f>
        <v>640</v>
      </c>
      <c r="L10" s="89">
        <f t="shared" si="0"/>
        <v>640</v>
      </c>
      <c r="M10" s="89">
        <f t="shared" si="0"/>
        <v>833</v>
      </c>
      <c r="N10" s="89">
        <f t="shared" si="0"/>
        <v>837</v>
      </c>
      <c r="O10" s="89">
        <f t="shared" si="0"/>
        <v>839</v>
      </c>
      <c r="P10" s="89">
        <f t="shared" si="0"/>
        <v>695</v>
      </c>
    </row>
    <row r="11" spans="1:15" ht="12.75">
      <c r="A11" s="88" t="s">
        <v>408</v>
      </c>
      <c r="B11" s="88"/>
      <c r="C11" s="92">
        <f>'751164-2'!B8</f>
        <v>0</v>
      </c>
      <c r="D11" s="92">
        <f>'751164-2'!C8</f>
        <v>0</v>
      </c>
      <c r="E11" s="92">
        <f>'751164-2'!D8</f>
        <v>191</v>
      </c>
      <c r="F11" s="92">
        <f>'751164-2'!E8</f>
        <v>191</v>
      </c>
      <c r="G11" s="92">
        <f>'751164-2'!F8</f>
        <v>191</v>
      </c>
      <c r="H11" s="92">
        <f>'751164-2'!G8</f>
        <v>191</v>
      </c>
      <c r="I11" s="91"/>
      <c r="J11" s="88"/>
      <c r="K11" s="88"/>
      <c r="L11" s="88"/>
      <c r="M11" s="88"/>
      <c r="N11" s="88"/>
      <c r="O11" s="88"/>
    </row>
    <row r="12" spans="1:15" ht="12.75">
      <c r="A12" s="88"/>
      <c r="B12" s="88"/>
      <c r="C12" s="88"/>
      <c r="D12" s="88"/>
      <c r="E12" s="88"/>
      <c r="F12" s="88"/>
      <c r="G12" s="88"/>
      <c r="H12" s="88"/>
      <c r="I12" s="91" t="s">
        <v>359</v>
      </c>
      <c r="J12" s="88"/>
      <c r="K12" s="88"/>
      <c r="L12" s="88"/>
      <c r="M12" s="88"/>
      <c r="N12" s="88"/>
      <c r="O12" s="88"/>
    </row>
    <row r="13" spans="1:15" ht="12.75">
      <c r="A13" s="88"/>
      <c r="B13" s="88"/>
      <c r="C13" s="88"/>
      <c r="D13" s="88"/>
      <c r="E13" s="88"/>
      <c r="F13" s="88"/>
      <c r="G13" s="88"/>
      <c r="H13" s="88"/>
      <c r="I13" s="91" t="s">
        <v>361</v>
      </c>
      <c r="J13" s="88"/>
      <c r="K13" s="88"/>
      <c r="L13" s="88"/>
      <c r="M13" s="88"/>
      <c r="N13" s="88"/>
      <c r="O13" s="88"/>
    </row>
    <row r="14" spans="1:15" ht="12.75">
      <c r="A14" s="88"/>
      <c r="B14" s="88"/>
      <c r="C14" s="88"/>
      <c r="D14" s="88"/>
      <c r="E14" s="88"/>
      <c r="F14" s="88"/>
      <c r="G14" s="88"/>
      <c r="H14" s="88"/>
      <c r="I14" s="91" t="s">
        <v>362</v>
      </c>
      <c r="J14" s="88"/>
      <c r="K14" s="88"/>
      <c r="L14" s="88"/>
      <c r="M14" s="88"/>
      <c r="N14" s="88"/>
      <c r="O14" s="88"/>
    </row>
    <row r="15" spans="1:16" ht="12.75">
      <c r="A15" s="88"/>
      <c r="B15" s="88"/>
      <c r="C15" s="88"/>
      <c r="D15" s="88"/>
      <c r="E15" s="88"/>
      <c r="F15" s="88"/>
      <c r="G15" s="88"/>
      <c r="H15" s="88"/>
      <c r="I15" s="95" t="s">
        <v>364</v>
      </c>
      <c r="J15" s="88"/>
      <c r="K15" s="89">
        <f aca="true" t="shared" si="1" ref="K15:P15">SUM(K12:K14)</f>
        <v>0</v>
      </c>
      <c r="L15" s="89">
        <f t="shared" si="1"/>
        <v>0</v>
      </c>
      <c r="M15" s="89">
        <f t="shared" si="1"/>
        <v>0</v>
      </c>
      <c r="N15" s="89">
        <f t="shared" si="1"/>
        <v>0</v>
      </c>
      <c r="O15" s="89">
        <f t="shared" si="1"/>
        <v>0</v>
      </c>
      <c r="P15" s="89">
        <f t="shared" si="1"/>
        <v>0</v>
      </c>
    </row>
    <row r="16" spans="1:15" ht="12.75">
      <c r="A16" s="88"/>
      <c r="B16" s="88"/>
      <c r="C16" s="88"/>
      <c r="D16" s="88"/>
      <c r="E16" s="88"/>
      <c r="F16" s="88"/>
      <c r="G16" s="88"/>
      <c r="H16" s="88"/>
      <c r="I16" s="91"/>
      <c r="J16" s="88"/>
      <c r="K16" s="88"/>
      <c r="L16" s="88"/>
      <c r="M16" s="88"/>
      <c r="N16" s="88"/>
      <c r="O16" s="88"/>
    </row>
    <row r="17" spans="1:15" ht="12.75">
      <c r="A17" s="88"/>
      <c r="B17" s="88"/>
      <c r="C17" s="88"/>
      <c r="D17" s="88"/>
      <c r="E17" s="88"/>
      <c r="F17" s="88"/>
      <c r="G17" s="88"/>
      <c r="H17" s="88"/>
      <c r="I17" s="91"/>
      <c r="J17" s="88"/>
      <c r="K17" s="88"/>
      <c r="L17" s="88"/>
      <c r="M17" s="88"/>
      <c r="N17" s="88"/>
      <c r="O17" s="88"/>
    </row>
    <row r="18" spans="1:16" ht="12.75">
      <c r="A18" s="89" t="s">
        <v>219</v>
      </c>
      <c r="B18" s="88"/>
      <c r="C18" s="90">
        <f aca="true" t="shared" si="2" ref="C18:H18">C5+C7+C11</f>
        <v>640</v>
      </c>
      <c r="D18" s="90">
        <f t="shared" si="2"/>
        <v>640</v>
      </c>
      <c r="E18" s="90">
        <f t="shared" si="2"/>
        <v>833</v>
      </c>
      <c r="F18" s="90">
        <f t="shared" si="2"/>
        <v>837</v>
      </c>
      <c r="G18" s="90">
        <f t="shared" si="2"/>
        <v>839</v>
      </c>
      <c r="H18" s="90">
        <f t="shared" si="2"/>
        <v>839</v>
      </c>
      <c r="I18" s="95" t="s">
        <v>385</v>
      </c>
      <c r="J18" s="88"/>
      <c r="K18" s="89">
        <f aca="true" t="shared" si="3" ref="K18:P18">K10+K15</f>
        <v>640</v>
      </c>
      <c r="L18" s="89">
        <f t="shared" si="3"/>
        <v>640</v>
      </c>
      <c r="M18" s="89">
        <f t="shared" si="3"/>
        <v>833</v>
      </c>
      <c r="N18" s="89">
        <f t="shared" si="3"/>
        <v>837</v>
      </c>
      <c r="O18" s="89">
        <f t="shared" si="3"/>
        <v>839</v>
      </c>
      <c r="P18" s="89">
        <f t="shared" si="3"/>
        <v>695</v>
      </c>
    </row>
    <row r="19" spans="1:15" ht="12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</sheetData>
  <mergeCells count="3">
    <mergeCell ref="A1:K1"/>
    <mergeCell ref="A2:K2"/>
    <mergeCell ref="A4:B4"/>
  </mergeCells>
  <printOptions/>
  <pageMargins left="0.41" right="0.25" top="1" bottom="1" header="0.5" footer="0.5"/>
  <pageSetup horizontalDpi="300" verticalDpi="300" orientation="landscape" paperSize="9" scale="74" r:id="rId1"/>
  <headerFooter alignWithMargins="0">
    <oddHeader>&amp;R4. számú melléklet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H13">
      <selection activeCell="P37" sqref="P37"/>
    </sheetView>
  </sheetViews>
  <sheetFormatPr defaultColWidth="9.140625" defaultRowHeight="12.75"/>
  <cols>
    <col min="2" max="2" width="16.421875" style="0" customWidth="1"/>
    <col min="3" max="3" width="10.7109375" style="5" customWidth="1"/>
    <col min="4" max="4" width="10.57421875" style="5" customWidth="1"/>
    <col min="5" max="10" width="11.57421875" style="5" customWidth="1"/>
    <col min="11" max="11" width="18.140625" style="0" customWidth="1"/>
    <col min="12" max="12" width="7.57421875" style="5" customWidth="1"/>
    <col min="13" max="13" width="11.00390625" style="5" customWidth="1"/>
    <col min="14" max="15" width="12.00390625" style="0" customWidth="1"/>
  </cols>
  <sheetData>
    <row r="1" spans="1:13" ht="15.75">
      <c r="A1" s="227" t="s">
        <v>409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4" spans="1:16" ht="34.5" thickBot="1">
      <c r="A4" s="223" t="s">
        <v>610</v>
      </c>
      <c r="B4" s="223"/>
      <c r="C4" s="86" t="s">
        <v>503</v>
      </c>
      <c r="D4" s="86" t="s">
        <v>612</v>
      </c>
      <c r="E4" s="86" t="s">
        <v>613</v>
      </c>
      <c r="F4" s="86" t="s">
        <v>639</v>
      </c>
      <c r="G4" s="86" t="s">
        <v>643</v>
      </c>
      <c r="H4" s="86" t="s">
        <v>644</v>
      </c>
      <c r="I4" s="87" t="s">
        <v>611</v>
      </c>
      <c r="J4" s="85"/>
      <c r="K4" s="86" t="s">
        <v>503</v>
      </c>
      <c r="L4" s="86" t="s">
        <v>612</v>
      </c>
      <c r="M4" s="86" t="s">
        <v>613</v>
      </c>
      <c r="N4" s="86" t="s">
        <v>639</v>
      </c>
      <c r="O4" s="86" t="s">
        <v>643</v>
      </c>
      <c r="P4" s="86" t="s">
        <v>678</v>
      </c>
    </row>
    <row r="5" spans="1:16" ht="12.75">
      <c r="A5" s="88" t="s">
        <v>346</v>
      </c>
      <c r="B5" s="88"/>
      <c r="C5" s="92">
        <f>'önk-bev-kiad'!C6</f>
        <v>72112</v>
      </c>
      <c r="D5" s="92">
        <f>'önk-bev-kiad'!D6</f>
        <v>72112</v>
      </c>
      <c r="E5" s="92">
        <f>'önk-bev-kiad'!E6</f>
        <v>89873</v>
      </c>
      <c r="F5" s="92">
        <f>'önk-bev-kiad'!F6</f>
        <v>89878</v>
      </c>
      <c r="G5" s="92">
        <f>'önk-bev-kiad'!G6</f>
        <v>99204</v>
      </c>
      <c r="H5" s="92">
        <f>'önk-bev-kiad'!H6</f>
        <v>95691</v>
      </c>
      <c r="I5" s="91" t="s">
        <v>347</v>
      </c>
      <c r="J5" s="88"/>
      <c r="K5" s="92">
        <f>'önk-bev-kiad'!K6</f>
        <v>365865</v>
      </c>
      <c r="L5" s="92">
        <f>'önk-bev-kiad'!L6</f>
        <v>374077</v>
      </c>
      <c r="M5" s="92">
        <f>'önk-bev-kiad'!M6</f>
        <v>374331</v>
      </c>
      <c r="N5" s="92">
        <f>'önk-bev-kiad'!N6</f>
        <v>372511</v>
      </c>
      <c r="O5" s="92">
        <f>'önk-bev-kiad'!O6</f>
        <v>370799</v>
      </c>
      <c r="P5" s="92">
        <f>'önk-bev-kiad'!P6</f>
        <v>358760</v>
      </c>
    </row>
    <row r="6" spans="1:16" ht="12.75">
      <c r="A6" s="88" t="s">
        <v>348</v>
      </c>
      <c r="B6" s="88"/>
      <c r="C6" s="92">
        <f>'önk-bev-kiad'!C7</f>
        <v>345339</v>
      </c>
      <c r="D6" s="92">
        <f>'önk-bev-kiad'!D7</f>
        <v>381999</v>
      </c>
      <c r="E6" s="92">
        <f>'önk-bev-kiad'!E7</f>
        <v>462799</v>
      </c>
      <c r="F6" s="92">
        <f>'önk-bev-kiad'!F7</f>
        <v>586012</v>
      </c>
      <c r="G6" s="92">
        <f>'önk-bev-kiad'!G7</f>
        <v>583281</v>
      </c>
      <c r="H6" s="92">
        <f>'önk-bev-kiad'!H7</f>
        <v>583281</v>
      </c>
      <c r="I6" s="91" t="s">
        <v>349</v>
      </c>
      <c r="J6" s="88"/>
      <c r="K6" s="92">
        <f>'önk-bev-kiad'!K7</f>
        <v>115081</v>
      </c>
      <c r="L6" s="92">
        <f>'önk-bev-kiad'!L7</f>
        <v>117622</v>
      </c>
      <c r="M6" s="92">
        <f>'önk-bev-kiad'!M7</f>
        <v>117697</v>
      </c>
      <c r="N6" s="92">
        <f>'önk-bev-kiad'!N7</f>
        <v>117421</v>
      </c>
      <c r="O6" s="92">
        <f>'önk-bev-kiad'!O7</f>
        <v>118146</v>
      </c>
      <c r="P6" s="92">
        <f>'önk-bev-kiad'!P7</f>
        <v>113965</v>
      </c>
    </row>
    <row r="7" spans="1:16" ht="12.75">
      <c r="A7" s="149" t="s">
        <v>350</v>
      </c>
      <c r="B7" s="88"/>
      <c r="C7" s="92"/>
      <c r="D7" s="92"/>
      <c r="E7" s="92"/>
      <c r="F7" s="92"/>
      <c r="G7" s="92"/>
      <c r="H7" s="92"/>
      <c r="I7" s="91" t="s">
        <v>351</v>
      </c>
      <c r="J7" s="88"/>
      <c r="K7" s="92">
        <f>'önk-bev-kiad'!K8</f>
        <v>228886</v>
      </c>
      <c r="L7" s="92">
        <f>'önk-bev-kiad'!L8</f>
        <v>229340</v>
      </c>
      <c r="M7" s="92">
        <f>'önk-bev-kiad'!M8</f>
        <v>268117</v>
      </c>
      <c r="N7" s="92">
        <f>'önk-bev-kiad'!N8</f>
        <v>260171</v>
      </c>
      <c r="O7" s="92">
        <f>'önk-bev-kiad'!O8</f>
        <v>257876</v>
      </c>
      <c r="P7" s="92">
        <f>'önk-bev-kiad'!P8</f>
        <v>231837</v>
      </c>
    </row>
    <row r="8" spans="1:16" ht="12.75">
      <c r="A8" s="149" t="s">
        <v>352</v>
      </c>
      <c r="B8" s="88"/>
      <c r="C8" s="92">
        <f>'önk-bev-kiad'!C9</f>
        <v>204900</v>
      </c>
      <c r="D8" s="92">
        <f>'önk-bev-kiad'!D9</f>
        <v>244900</v>
      </c>
      <c r="E8" s="92">
        <f>'önk-bev-kiad'!E9</f>
        <v>324900</v>
      </c>
      <c r="F8" s="92">
        <f>'önk-bev-kiad'!F9</f>
        <v>483900</v>
      </c>
      <c r="G8" s="92">
        <f>'önk-bev-kiad'!G9</f>
        <v>531643</v>
      </c>
      <c r="H8" s="92">
        <f>'önk-bev-kiad'!H9</f>
        <v>531643</v>
      </c>
      <c r="I8" s="91" t="s">
        <v>353</v>
      </c>
      <c r="J8" s="88"/>
      <c r="K8" s="92">
        <f>'önk-bev-kiad'!K9</f>
        <v>2900</v>
      </c>
      <c r="L8" s="92">
        <f>'önk-bev-kiad'!L9</f>
        <v>2900</v>
      </c>
      <c r="M8" s="92">
        <f>'önk-bev-kiad'!M9</f>
        <v>2900</v>
      </c>
      <c r="N8" s="92">
        <f>'önk-bev-kiad'!N9</f>
        <v>2900</v>
      </c>
      <c r="O8" s="92">
        <f>'önk-bev-kiad'!O9</f>
        <v>2900</v>
      </c>
      <c r="P8" s="92">
        <f>'önk-bev-kiad'!P9</f>
        <v>2480</v>
      </c>
    </row>
    <row r="9" spans="1:16" ht="12.75">
      <c r="A9" s="149" t="s">
        <v>354</v>
      </c>
      <c r="B9" s="88"/>
      <c r="C9" s="92">
        <f>'önk-bev-kiad'!C10</f>
        <v>138389</v>
      </c>
      <c r="D9" s="92">
        <f>'önk-bev-kiad'!D10</f>
        <v>135049</v>
      </c>
      <c r="E9" s="92">
        <f>'önk-bev-kiad'!E10</f>
        <v>135049</v>
      </c>
      <c r="F9" s="92">
        <f>'önk-bev-kiad'!F10</f>
        <v>99262</v>
      </c>
      <c r="G9" s="92">
        <f>'önk-bev-kiad'!G10</f>
        <v>47809</v>
      </c>
      <c r="H9" s="92">
        <f>'önk-bev-kiad'!H10</f>
        <v>47809</v>
      </c>
      <c r="I9" s="91" t="s">
        <v>355</v>
      </c>
      <c r="J9" s="88"/>
      <c r="K9" s="92">
        <f>'önk-bev-kiad'!K10</f>
        <v>35482</v>
      </c>
      <c r="L9" s="92">
        <f>'önk-bev-kiad'!L10</f>
        <v>92190</v>
      </c>
      <c r="M9" s="92">
        <f>'önk-bev-kiad'!M10</f>
        <v>95544</v>
      </c>
      <c r="N9" s="92">
        <f>'önk-bev-kiad'!N10</f>
        <v>99846</v>
      </c>
      <c r="O9" s="92">
        <f>'önk-bev-kiad'!O10</f>
        <v>104492</v>
      </c>
      <c r="P9" s="92">
        <f>'önk-bev-kiad'!P10</f>
        <v>104492</v>
      </c>
    </row>
    <row r="10" spans="1:16" ht="12.75">
      <c r="A10" s="149" t="s">
        <v>356</v>
      </c>
      <c r="B10" s="88"/>
      <c r="C10" s="92">
        <f>'önk-bev-kiad'!C11</f>
        <v>2050</v>
      </c>
      <c r="D10" s="92">
        <f>'önk-bev-kiad'!D11</f>
        <v>2050</v>
      </c>
      <c r="E10" s="92">
        <f>'önk-bev-kiad'!E11</f>
        <v>2850</v>
      </c>
      <c r="F10" s="92">
        <f>'önk-bev-kiad'!F11</f>
        <v>2850</v>
      </c>
      <c r="G10" s="92">
        <f>'önk-bev-kiad'!G11</f>
        <v>3829</v>
      </c>
      <c r="H10" s="92">
        <f>'önk-bev-kiad'!H11</f>
        <v>3829</v>
      </c>
      <c r="I10" s="95" t="s">
        <v>357</v>
      </c>
      <c r="J10" s="88"/>
      <c r="K10" s="90">
        <f aca="true" t="shared" si="0" ref="K10:P10">SUM(K5:K9)</f>
        <v>748214</v>
      </c>
      <c r="L10" s="90">
        <f t="shared" si="0"/>
        <v>816129</v>
      </c>
      <c r="M10" s="90">
        <f t="shared" si="0"/>
        <v>858589</v>
      </c>
      <c r="N10" s="90">
        <f t="shared" si="0"/>
        <v>852849</v>
      </c>
      <c r="O10" s="90">
        <f t="shared" si="0"/>
        <v>854213</v>
      </c>
      <c r="P10" s="90">
        <f t="shared" si="0"/>
        <v>811534</v>
      </c>
    </row>
    <row r="11" spans="1:15" ht="12.75">
      <c r="A11" s="89" t="s">
        <v>358</v>
      </c>
      <c r="B11" s="88"/>
      <c r="C11" s="90">
        <f aca="true" t="shared" si="1" ref="C11:H11">C5+C6</f>
        <v>417451</v>
      </c>
      <c r="D11" s="90">
        <f t="shared" si="1"/>
        <v>454111</v>
      </c>
      <c r="E11" s="90">
        <f t="shared" si="1"/>
        <v>552672</v>
      </c>
      <c r="F11" s="90">
        <f t="shared" si="1"/>
        <v>675890</v>
      </c>
      <c r="G11" s="90">
        <f t="shared" si="1"/>
        <v>682485</v>
      </c>
      <c r="H11" s="90">
        <f t="shared" si="1"/>
        <v>678972</v>
      </c>
      <c r="I11" s="91"/>
      <c r="J11" s="88"/>
      <c r="K11" s="92"/>
      <c r="L11" s="92"/>
      <c r="M11" s="92"/>
      <c r="N11" s="92"/>
      <c r="O11" s="88"/>
    </row>
    <row r="12" spans="1:16" ht="12.75">
      <c r="A12" s="88"/>
      <c r="B12" s="88"/>
      <c r="C12" s="92"/>
      <c r="D12" s="92"/>
      <c r="E12" s="92"/>
      <c r="F12" s="92"/>
      <c r="G12" s="92"/>
      <c r="H12" s="92"/>
      <c r="I12" s="95" t="s">
        <v>367</v>
      </c>
      <c r="J12" s="88"/>
      <c r="K12" s="90">
        <f>'önk-bev-kiad'!K18</f>
        <v>3120</v>
      </c>
      <c r="L12" s="90">
        <f>'önk-bev-kiad'!L18</f>
        <v>3120</v>
      </c>
      <c r="M12" s="90">
        <f>'önk-bev-kiad'!M18</f>
        <v>3120</v>
      </c>
      <c r="N12" s="90">
        <f>'önk-bev-kiad'!N18</f>
        <v>3120</v>
      </c>
      <c r="O12" s="90">
        <f>'önk-bev-kiad'!O18</f>
        <v>3120</v>
      </c>
      <c r="P12" s="90">
        <f>'önk-bev-kiad'!P18</f>
        <v>0</v>
      </c>
    </row>
    <row r="13" spans="1:15" ht="12.75">
      <c r="A13" s="88" t="s">
        <v>360</v>
      </c>
      <c r="B13" s="88"/>
      <c r="C13" s="92">
        <f aca="true" t="shared" si="2" ref="C13:H13">C15+C16+C18</f>
        <v>250373</v>
      </c>
      <c r="D13" s="92">
        <f t="shared" si="2"/>
        <v>306741</v>
      </c>
      <c r="E13" s="92">
        <f t="shared" si="2"/>
        <v>308166</v>
      </c>
      <c r="F13" s="92">
        <f t="shared" si="2"/>
        <v>308773</v>
      </c>
      <c r="G13" s="92">
        <f t="shared" si="2"/>
        <v>310891</v>
      </c>
      <c r="H13" s="92">
        <f t="shared" si="2"/>
        <v>310891</v>
      </c>
      <c r="I13" s="91"/>
      <c r="J13" s="88"/>
      <c r="K13" s="92"/>
      <c r="L13" s="92"/>
      <c r="M13" s="92"/>
      <c r="N13" s="92"/>
      <c r="O13" s="88"/>
    </row>
    <row r="14" spans="1:16" ht="12.75">
      <c r="A14" s="149" t="s">
        <v>350</v>
      </c>
      <c r="B14" s="88"/>
      <c r="C14" s="92"/>
      <c r="D14" s="92"/>
      <c r="E14" s="92"/>
      <c r="F14" s="92"/>
      <c r="G14" s="92"/>
      <c r="H14" s="92"/>
      <c r="I14" s="95" t="s">
        <v>303</v>
      </c>
      <c r="J14" s="88"/>
      <c r="K14" s="90">
        <f>'önk-bev-kiad'!K20</f>
        <v>9636</v>
      </c>
      <c r="L14" s="90">
        <f>'önk-bev-kiad'!L20</f>
        <v>9636</v>
      </c>
      <c r="M14" s="90">
        <f>'önk-bev-kiad'!M20</f>
        <v>9636</v>
      </c>
      <c r="N14" s="90">
        <f>'önk-bev-kiad'!N20</f>
        <v>9636</v>
      </c>
      <c r="O14" s="90">
        <f>'önk-bev-kiad'!O20</f>
        <v>9636</v>
      </c>
      <c r="P14" s="90">
        <f>'önk-bev-kiad'!P20</f>
        <v>0</v>
      </c>
    </row>
    <row r="15" spans="1:15" ht="12.75">
      <c r="A15" s="149" t="s">
        <v>363</v>
      </c>
      <c r="B15" s="88"/>
      <c r="C15" s="92">
        <f>'önk-bev-kiad'!C16</f>
        <v>247092</v>
      </c>
      <c r="D15" s="92">
        <f>'önk-bev-kiad'!D16</f>
        <v>254537</v>
      </c>
      <c r="E15" s="92">
        <f>'önk-bev-kiad'!E16</f>
        <v>255254</v>
      </c>
      <c r="F15" s="92">
        <f>'önk-bev-kiad'!F16</f>
        <v>255541</v>
      </c>
      <c r="G15" s="92">
        <f>'önk-bev-kiad'!G16</f>
        <v>255979</v>
      </c>
      <c r="H15" s="92">
        <f>'önk-bev-kiad'!H16</f>
        <v>255979</v>
      </c>
      <c r="I15" s="91"/>
      <c r="J15" s="88"/>
      <c r="K15" s="92"/>
      <c r="L15" s="92"/>
      <c r="M15" s="92"/>
      <c r="N15" s="92"/>
      <c r="O15" s="88"/>
    </row>
    <row r="16" spans="1:16" ht="12.75">
      <c r="A16" s="149" t="s">
        <v>365</v>
      </c>
      <c r="B16" s="88"/>
      <c r="C16" s="92">
        <f>'önk-bev-kiad'!C17</f>
        <v>1280</v>
      </c>
      <c r="D16" s="92">
        <f>'önk-bev-kiad'!D17</f>
        <v>640</v>
      </c>
      <c r="E16" s="92">
        <f>'önk-bev-kiad'!E17</f>
        <v>640</v>
      </c>
      <c r="F16" s="92">
        <f>'önk-bev-kiad'!F17</f>
        <v>960</v>
      </c>
      <c r="G16" s="92">
        <f>'önk-bev-kiad'!G17</f>
        <v>1280</v>
      </c>
      <c r="H16" s="92">
        <f>'önk-bev-kiad'!H17</f>
        <v>1280</v>
      </c>
      <c r="I16" s="95" t="s">
        <v>334</v>
      </c>
      <c r="J16" s="88"/>
      <c r="K16" s="90">
        <f>'önk-bev-kiad'!K22</f>
        <v>1280</v>
      </c>
      <c r="L16" s="90">
        <f>'önk-bev-kiad'!L22</f>
        <v>1280</v>
      </c>
      <c r="M16" s="90">
        <f>'önk-bev-kiad'!M22</f>
        <v>2346</v>
      </c>
      <c r="N16" s="90">
        <f>'önk-bev-kiad'!N22</f>
        <v>2358</v>
      </c>
      <c r="O16" s="90">
        <f>'önk-bev-kiad'!O22</f>
        <v>2370</v>
      </c>
      <c r="P16" s="90">
        <f>'önk-bev-kiad'!P22</f>
        <v>1060</v>
      </c>
    </row>
    <row r="17" spans="1:15" ht="12.75">
      <c r="A17" s="149" t="s">
        <v>366</v>
      </c>
      <c r="B17" s="88"/>
      <c r="C17" s="92">
        <f>'önk-bev-kiad'!C18</f>
        <v>0</v>
      </c>
      <c r="D17" s="92">
        <f>'önk-bev-kiad'!D18</f>
        <v>0</v>
      </c>
      <c r="E17" s="92">
        <f>'önk-bev-kiad'!E18</f>
        <v>0</v>
      </c>
      <c r="F17" s="92">
        <f>'önk-bev-kiad'!F18</f>
        <v>0</v>
      </c>
      <c r="G17" s="92">
        <f>'önk-bev-kiad'!G18</f>
        <v>0</v>
      </c>
      <c r="H17" s="92">
        <f>'önk-bev-kiad'!H18</f>
        <v>0</v>
      </c>
      <c r="I17" s="91"/>
      <c r="J17" s="88"/>
      <c r="K17" s="92"/>
      <c r="L17" s="92"/>
      <c r="M17" s="92"/>
      <c r="N17" s="92"/>
      <c r="O17" s="88"/>
    </row>
    <row r="18" spans="1:16" ht="12.75">
      <c r="A18" s="149" t="s">
        <v>368</v>
      </c>
      <c r="B18" s="88"/>
      <c r="C18" s="92">
        <f>'önk-bev-kiad'!C19</f>
        <v>2001</v>
      </c>
      <c r="D18" s="92">
        <f>'önk-bev-kiad'!D19</f>
        <v>51564</v>
      </c>
      <c r="E18" s="92">
        <f>'önk-bev-kiad'!E19</f>
        <v>52272</v>
      </c>
      <c r="F18" s="92">
        <f>'önk-bev-kiad'!F19</f>
        <v>52272</v>
      </c>
      <c r="G18" s="92">
        <f>'önk-bev-kiad'!G19</f>
        <v>53632</v>
      </c>
      <c r="H18" s="92">
        <f>'önk-bev-kiad'!H19</f>
        <v>53632</v>
      </c>
      <c r="I18" s="95" t="s">
        <v>340</v>
      </c>
      <c r="J18" s="89"/>
      <c r="K18" s="90">
        <f>'önk-bev-kiad'!K24</f>
        <v>190133</v>
      </c>
      <c r="L18" s="90">
        <f>'önk-bev-kiad'!L24</f>
        <v>190133</v>
      </c>
      <c r="M18" s="90">
        <f>'önk-bev-kiad'!M24</f>
        <v>190133</v>
      </c>
      <c r="N18" s="90">
        <f>'önk-bev-kiad'!N24</f>
        <v>190133</v>
      </c>
      <c r="O18" s="90">
        <f>'önk-bev-kiad'!O24</f>
        <v>130030</v>
      </c>
      <c r="P18" s="90">
        <f>'önk-bev-kiad'!P24</f>
        <v>74403</v>
      </c>
    </row>
    <row r="19" spans="1:15" ht="12.75">
      <c r="A19" s="89" t="s">
        <v>370</v>
      </c>
      <c r="B19" s="88"/>
      <c r="C19" s="90">
        <f aca="true" t="shared" si="3" ref="C19:H19">C13</f>
        <v>250373</v>
      </c>
      <c r="D19" s="90">
        <f t="shared" si="3"/>
        <v>306741</v>
      </c>
      <c r="E19" s="90">
        <f t="shared" si="3"/>
        <v>308166</v>
      </c>
      <c r="F19" s="90">
        <f t="shared" si="3"/>
        <v>308773</v>
      </c>
      <c r="G19" s="90">
        <f t="shared" si="3"/>
        <v>310891</v>
      </c>
      <c r="H19" s="90">
        <f t="shared" si="3"/>
        <v>310891</v>
      </c>
      <c r="I19" s="91"/>
      <c r="J19" s="88"/>
      <c r="K19" s="92"/>
      <c r="L19" s="92"/>
      <c r="M19" s="92"/>
      <c r="N19" s="92"/>
      <c r="O19" s="88"/>
    </row>
    <row r="20" spans="1:16" ht="12.75">
      <c r="A20" s="88"/>
      <c r="B20" s="88"/>
      <c r="C20" s="92"/>
      <c r="D20" s="92"/>
      <c r="E20" s="92"/>
      <c r="F20" s="92"/>
      <c r="G20" s="92"/>
      <c r="H20" s="92"/>
      <c r="I20" s="95" t="s">
        <v>575</v>
      </c>
      <c r="J20" s="88"/>
      <c r="K20" s="92"/>
      <c r="L20" s="92"/>
      <c r="M20" s="92"/>
      <c r="N20" s="92"/>
      <c r="O20" s="88"/>
      <c r="P20" s="134">
        <f>'önk-bev-kiad'!P26</f>
        <v>19429</v>
      </c>
    </row>
    <row r="21" spans="1:15" ht="12.75">
      <c r="A21" s="88" t="s">
        <v>375</v>
      </c>
      <c r="B21" s="88"/>
      <c r="C21" s="92">
        <f>'önk-bev-kiad'!C28</f>
        <v>42737</v>
      </c>
      <c r="D21" s="92">
        <f>'önk-bev-kiad'!D28</f>
        <v>46122</v>
      </c>
      <c r="E21" s="92">
        <f>'önk-bev-kiad'!E28</f>
        <v>57162</v>
      </c>
      <c r="F21" s="92">
        <f>'önk-bev-kiad'!F28</f>
        <v>56253</v>
      </c>
      <c r="G21" s="92">
        <f>'önk-bev-kiad'!G28</f>
        <v>56421</v>
      </c>
      <c r="H21" s="92">
        <f>'önk-bev-kiad'!H28</f>
        <v>56061</v>
      </c>
      <c r="I21" s="91"/>
      <c r="J21" s="88"/>
      <c r="K21" s="92"/>
      <c r="L21" s="92"/>
      <c r="M21" s="92"/>
      <c r="N21" s="92"/>
      <c r="O21" s="88"/>
    </row>
    <row r="22" spans="1:16" ht="12.75">
      <c r="A22" s="149" t="s">
        <v>350</v>
      </c>
      <c r="B22" s="88"/>
      <c r="C22" s="92"/>
      <c r="D22" s="92"/>
      <c r="E22" s="92"/>
      <c r="F22" s="92"/>
      <c r="G22" s="92"/>
      <c r="H22" s="92"/>
      <c r="I22" s="95" t="s">
        <v>627</v>
      </c>
      <c r="J22" s="88"/>
      <c r="K22" s="90">
        <f>'önk-bev-kiad'!K28</f>
        <v>0</v>
      </c>
      <c r="L22" s="90">
        <f>'önk-bev-kiad'!L28</f>
        <v>0</v>
      </c>
      <c r="M22" s="90">
        <f>'önk-bev-kiad'!M28</f>
        <v>198654</v>
      </c>
      <c r="N22" s="90">
        <f>'önk-bev-kiad'!N28</f>
        <v>206619</v>
      </c>
      <c r="O22" s="90">
        <f>'önk-bev-kiad'!O28</f>
        <v>167361</v>
      </c>
      <c r="P22" s="90">
        <f>'önk-bev-kiad'!P28</f>
        <v>0</v>
      </c>
    </row>
    <row r="23" spans="1:15" ht="12.75">
      <c r="A23" s="149" t="s">
        <v>376</v>
      </c>
      <c r="B23" s="88"/>
      <c r="C23" s="92">
        <f>'önk-bev-kiad'!C30</f>
        <v>14770</v>
      </c>
      <c r="D23" s="92">
        <f>'önk-bev-kiad'!D30</f>
        <v>14770</v>
      </c>
      <c r="E23" s="92">
        <f>'önk-bev-kiad'!E30</f>
        <v>16875</v>
      </c>
      <c r="F23" s="92">
        <f>'önk-bev-kiad'!F30</f>
        <v>16375</v>
      </c>
      <c r="G23" s="92">
        <f>'önk-bev-kiad'!G30</f>
        <v>15919</v>
      </c>
      <c r="H23" s="92">
        <f>'önk-bev-kiad'!H30</f>
        <v>15919</v>
      </c>
      <c r="I23" s="91"/>
      <c r="J23" s="88"/>
      <c r="K23" s="92"/>
      <c r="L23" s="92"/>
      <c r="M23" s="92"/>
      <c r="N23" s="92"/>
      <c r="O23" s="88"/>
    </row>
    <row r="24" spans="1:15" ht="12.75">
      <c r="A24" s="89" t="s">
        <v>378</v>
      </c>
      <c r="B24" s="88"/>
      <c r="C24" s="90">
        <f aca="true" t="shared" si="4" ref="C24:H24">C21</f>
        <v>42737</v>
      </c>
      <c r="D24" s="90">
        <f t="shared" si="4"/>
        <v>46122</v>
      </c>
      <c r="E24" s="90">
        <f t="shared" si="4"/>
        <v>57162</v>
      </c>
      <c r="F24" s="90">
        <f t="shared" si="4"/>
        <v>56253</v>
      </c>
      <c r="G24" s="90">
        <f t="shared" si="4"/>
        <v>56421</v>
      </c>
      <c r="H24" s="90">
        <f t="shared" si="4"/>
        <v>56061</v>
      </c>
      <c r="I24" s="91"/>
      <c r="J24" s="88"/>
      <c r="K24" s="92"/>
      <c r="L24" s="92"/>
      <c r="M24" s="92"/>
      <c r="N24" s="92"/>
      <c r="O24" s="88"/>
    </row>
    <row r="25" spans="1:15" ht="12.75">
      <c r="A25" s="88"/>
      <c r="B25" s="88"/>
      <c r="C25" s="92"/>
      <c r="D25" s="92"/>
      <c r="E25" s="92"/>
      <c r="F25" s="92"/>
      <c r="G25" s="92"/>
      <c r="H25" s="92"/>
      <c r="I25" s="91"/>
      <c r="J25" s="88"/>
      <c r="K25" s="92"/>
      <c r="L25" s="92"/>
      <c r="M25" s="92"/>
      <c r="N25" s="92"/>
      <c r="O25" s="88"/>
    </row>
    <row r="26" spans="1:15" ht="12.75">
      <c r="A26" s="89" t="s">
        <v>379</v>
      </c>
      <c r="B26" s="88"/>
      <c r="C26" s="90">
        <f>'önk-bev-kiad'!C34</f>
        <v>1400</v>
      </c>
      <c r="D26" s="90">
        <f>'önk-bev-kiad'!D34</f>
        <v>1400</v>
      </c>
      <c r="E26" s="90">
        <f>'önk-bev-kiad'!E34</f>
        <v>1400</v>
      </c>
      <c r="F26" s="90">
        <f>'önk-bev-kiad'!F34</f>
        <v>1400</v>
      </c>
      <c r="G26" s="90">
        <f>'önk-bev-kiad'!G34</f>
        <v>833</v>
      </c>
      <c r="H26" s="90">
        <f>'önk-bev-kiad'!H34</f>
        <v>833</v>
      </c>
      <c r="I26" s="91"/>
      <c r="J26" s="88"/>
      <c r="K26" s="92"/>
      <c r="L26" s="92"/>
      <c r="M26" s="92"/>
      <c r="N26" s="92"/>
      <c r="O26" s="88"/>
    </row>
    <row r="27" spans="1:15" ht="12.75">
      <c r="A27" s="88"/>
      <c r="B27" s="88"/>
      <c r="C27" s="92"/>
      <c r="D27" s="92"/>
      <c r="E27" s="92"/>
      <c r="F27" s="92"/>
      <c r="G27" s="92"/>
      <c r="H27" s="92"/>
      <c r="I27" s="91"/>
      <c r="J27" s="88"/>
      <c r="K27" s="92"/>
      <c r="L27" s="92"/>
      <c r="M27" s="92"/>
      <c r="N27" s="92"/>
      <c r="O27" s="88"/>
    </row>
    <row r="28" spans="1:15" ht="12.75">
      <c r="A28" s="89" t="s">
        <v>380</v>
      </c>
      <c r="B28" s="88"/>
      <c r="C28" s="90">
        <f>'önk-bev-kiad'!C36</f>
        <v>50289</v>
      </c>
      <c r="D28" s="90">
        <f>'önk-bev-kiad'!D36</f>
        <v>21791</v>
      </c>
      <c r="E28" s="90">
        <f>'önk-bev-kiad'!E36</f>
        <v>-62552</v>
      </c>
      <c r="F28" s="90">
        <f>'önk-bev-kiad'!F36</f>
        <v>-183231</v>
      </c>
      <c r="G28" s="90">
        <f>'önk-bev-kiad'!G36</f>
        <v>-190169</v>
      </c>
      <c r="H28" s="90"/>
      <c r="I28" s="91"/>
      <c r="J28" s="88"/>
      <c r="K28" s="92"/>
      <c r="L28" s="92"/>
      <c r="M28" s="92"/>
      <c r="N28" s="92"/>
      <c r="O28" s="88"/>
    </row>
    <row r="29" spans="1:15" ht="12.75">
      <c r="A29" s="88"/>
      <c r="B29" s="88"/>
      <c r="C29" s="92"/>
      <c r="D29" s="92"/>
      <c r="E29" s="92"/>
      <c r="F29" s="92"/>
      <c r="G29" s="92"/>
      <c r="H29" s="92"/>
      <c r="I29" s="91"/>
      <c r="J29" s="88"/>
      <c r="K29" s="92"/>
      <c r="L29" s="92"/>
      <c r="M29" s="92"/>
      <c r="N29" s="92"/>
      <c r="O29" s="88"/>
    </row>
    <row r="30" spans="1:15" ht="12.75">
      <c r="A30" s="89" t="s">
        <v>111</v>
      </c>
      <c r="B30" s="88"/>
      <c r="C30" s="90">
        <f>'önk-bev-kiad'!C41</f>
        <v>0</v>
      </c>
      <c r="D30" s="90">
        <f>'önk-bev-kiad'!D41</f>
        <v>0</v>
      </c>
      <c r="E30" s="90">
        <f>'önk-bev-kiad'!E41</f>
        <v>215497</v>
      </c>
      <c r="F30" s="90">
        <f>'önk-bev-kiad'!F41</f>
        <v>215497</v>
      </c>
      <c r="G30" s="90">
        <f>'önk-bev-kiad'!G41</f>
        <v>176239</v>
      </c>
      <c r="H30" s="90">
        <f>'önk-bev-kiad'!H41</f>
        <v>176239</v>
      </c>
      <c r="I30" s="91"/>
      <c r="J30" s="88"/>
      <c r="K30" s="92"/>
      <c r="L30" s="92"/>
      <c r="M30" s="92"/>
      <c r="N30" s="92"/>
      <c r="O30" s="88"/>
    </row>
    <row r="31" spans="1:15" ht="12.75">
      <c r="A31" s="88"/>
      <c r="B31" s="88"/>
      <c r="C31" s="92"/>
      <c r="D31" s="92"/>
      <c r="E31" s="92"/>
      <c r="F31" s="92"/>
      <c r="G31" s="92"/>
      <c r="H31" s="92"/>
      <c r="I31" s="91"/>
      <c r="J31" s="88"/>
      <c r="K31" s="92"/>
      <c r="L31" s="92"/>
      <c r="M31" s="92"/>
      <c r="N31" s="92"/>
      <c r="O31" s="88"/>
    </row>
    <row r="32" spans="1:15" ht="12.75">
      <c r="A32" s="89" t="s">
        <v>341</v>
      </c>
      <c r="B32" s="89"/>
      <c r="C32" s="90">
        <f>'önk-bev-kiad'!C43</f>
        <v>190133</v>
      </c>
      <c r="D32" s="90">
        <f>'önk-bev-kiad'!D43</f>
        <v>190133</v>
      </c>
      <c r="E32" s="90">
        <f>'önk-bev-kiad'!E43</f>
        <v>190133</v>
      </c>
      <c r="F32" s="90">
        <f>'önk-bev-kiad'!F43</f>
        <v>190133</v>
      </c>
      <c r="G32" s="90">
        <f>'önk-bev-kiad'!G43</f>
        <v>130030</v>
      </c>
      <c r="H32" s="90">
        <f>'önk-bev-kiad'!H43</f>
        <v>49323</v>
      </c>
      <c r="I32" s="91"/>
      <c r="J32" s="88"/>
      <c r="K32" s="92"/>
      <c r="L32" s="92"/>
      <c r="M32" s="92"/>
      <c r="N32" s="92"/>
      <c r="O32" s="88"/>
    </row>
    <row r="33" spans="1:15" ht="12.75">
      <c r="A33" s="88"/>
      <c r="B33" s="88"/>
      <c r="C33" s="92"/>
      <c r="D33" s="92"/>
      <c r="E33" s="92"/>
      <c r="F33" s="92"/>
      <c r="G33" s="92"/>
      <c r="H33" s="92"/>
      <c r="I33" s="91"/>
      <c r="J33" s="88"/>
      <c r="K33" s="92"/>
      <c r="L33" s="92"/>
      <c r="M33" s="92"/>
      <c r="N33" s="92"/>
      <c r="O33" s="88"/>
    </row>
    <row r="34" spans="1:15" ht="12.75">
      <c r="A34" s="89" t="s">
        <v>574</v>
      </c>
      <c r="B34" s="88"/>
      <c r="C34" s="92"/>
      <c r="D34" s="92"/>
      <c r="E34" s="92"/>
      <c r="F34" s="92"/>
      <c r="G34" s="92"/>
      <c r="H34" s="92"/>
      <c r="I34" s="91"/>
      <c r="J34" s="88"/>
      <c r="K34" s="92"/>
      <c r="L34" s="92"/>
      <c r="M34" s="92"/>
      <c r="N34" s="92"/>
      <c r="O34" s="88"/>
    </row>
    <row r="35" spans="1:15" ht="12.75">
      <c r="A35" s="88"/>
      <c r="B35" s="88"/>
      <c r="C35" s="92"/>
      <c r="D35" s="92"/>
      <c r="E35" s="92"/>
      <c r="F35" s="92"/>
      <c r="G35" s="92"/>
      <c r="H35" s="92"/>
      <c r="I35" s="91"/>
      <c r="J35" s="88"/>
      <c r="K35" s="92"/>
      <c r="L35" s="92"/>
      <c r="M35" s="92"/>
      <c r="N35" s="92"/>
      <c r="O35" s="88"/>
    </row>
    <row r="36" spans="1:16" ht="12.75">
      <c r="A36" s="89" t="s">
        <v>384</v>
      </c>
      <c r="B36" s="88"/>
      <c r="C36" s="90">
        <f aca="true" t="shared" si="5" ref="C36:H36">C11+C19+C24+C26+C28+C30+C32</f>
        <v>952383</v>
      </c>
      <c r="D36" s="90">
        <f t="shared" si="5"/>
        <v>1020298</v>
      </c>
      <c r="E36" s="90">
        <f t="shared" si="5"/>
        <v>1262478</v>
      </c>
      <c r="F36" s="90">
        <f t="shared" si="5"/>
        <v>1264715</v>
      </c>
      <c r="G36" s="90">
        <f t="shared" si="5"/>
        <v>1166730</v>
      </c>
      <c r="H36" s="90">
        <f t="shared" si="5"/>
        <v>1272319</v>
      </c>
      <c r="I36" s="95" t="s">
        <v>385</v>
      </c>
      <c r="J36" s="88"/>
      <c r="K36" s="90">
        <f>K10+K12+K14+K16+K18+K22</f>
        <v>952383</v>
      </c>
      <c r="L36" s="90">
        <f>L10+L12+L14+L16+L18+L22</f>
        <v>1020298</v>
      </c>
      <c r="M36" s="90">
        <f>M10+M12+M14+M16+M18+M22</f>
        <v>1262478</v>
      </c>
      <c r="N36" s="90">
        <f>N10+N12+N14+N16+N18+N22</f>
        <v>1264715</v>
      </c>
      <c r="O36" s="90">
        <f>O10+O12+O14+O16+O18+O22</f>
        <v>1166730</v>
      </c>
      <c r="P36" s="90">
        <f>P10+P12+P14+P16+P18+P22+P20</f>
        <v>906426</v>
      </c>
    </row>
  </sheetData>
  <mergeCells count="2">
    <mergeCell ref="A1:M1"/>
    <mergeCell ref="A4:B4"/>
  </mergeCells>
  <printOptions/>
  <pageMargins left="0.65" right="0.43" top="0.82" bottom="0.7" header="0.5" footer="0.5"/>
  <pageSetup horizontalDpi="300" verticalDpi="300" orientation="landscape" paperSize="9" scale="64" r:id="rId1"/>
  <headerFooter alignWithMargins="0">
    <oddHeader>&amp;R5. számú melléklet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C10">
      <selection activeCell="O22" sqref="O22:P22"/>
    </sheetView>
  </sheetViews>
  <sheetFormatPr defaultColWidth="9.140625" defaultRowHeight="12.75"/>
  <cols>
    <col min="1" max="1" width="19.140625" style="8" customWidth="1"/>
    <col min="2" max="2" width="0.5625" style="0" hidden="1" customWidth="1"/>
    <col min="3" max="3" width="8.7109375" style="0" customWidth="1"/>
    <col min="4" max="4" width="9.00390625" style="0" customWidth="1"/>
    <col min="5" max="5" width="8.421875" style="0" customWidth="1"/>
    <col min="6" max="6" width="8.57421875" style="0" customWidth="1"/>
    <col min="7" max="8" width="7.57421875" style="0" customWidth="1"/>
    <col min="9" max="9" width="17.7109375" style="0" customWidth="1"/>
    <col min="10" max="10" width="3.28125" style="0" customWidth="1"/>
    <col min="11" max="11" width="8.28125" style="0" customWidth="1"/>
    <col min="12" max="12" width="8.8515625" style="0" customWidth="1"/>
    <col min="14" max="14" width="9.28125" style="0" customWidth="1"/>
  </cols>
  <sheetData>
    <row r="1" spans="1:11" ht="25.5" customHeight="1">
      <c r="A1" s="228" t="s">
        <v>410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5.75">
      <c r="A2" s="229" t="s">
        <v>641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5" spans="1:16" ht="33.75" customHeight="1" thickBot="1">
      <c r="A5" s="223" t="s">
        <v>610</v>
      </c>
      <c r="B5" s="223"/>
      <c r="C5" s="86" t="s">
        <v>503</v>
      </c>
      <c r="D5" s="86" t="s">
        <v>612</v>
      </c>
      <c r="E5" s="86" t="s">
        <v>613</v>
      </c>
      <c r="F5" s="86" t="s">
        <v>639</v>
      </c>
      <c r="G5" s="86" t="s">
        <v>643</v>
      </c>
      <c r="H5" s="86" t="s">
        <v>676</v>
      </c>
      <c r="I5" s="87" t="s">
        <v>611</v>
      </c>
      <c r="J5" s="85"/>
      <c r="K5" s="86" t="s">
        <v>503</v>
      </c>
      <c r="L5" s="86" t="s">
        <v>612</v>
      </c>
      <c r="M5" s="86" t="s">
        <v>613</v>
      </c>
      <c r="N5" s="86" t="s">
        <v>639</v>
      </c>
      <c r="O5" s="86" t="s">
        <v>643</v>
      </c>
      <c r="P5" s="86" t="s">
        <v>678</v>
      </c>
    </row>
    <row r="6" spans="1:16" ht="33.75">
      <c r="A6" s="118" t="s">
        <v>411</v>
      </c>
      <c r="B6" s="88"/>
      <c r="C6" s="92">
        <f>'önk-bev-kiad'!C23</f>
        <v>134000</v>
      </c>
      <c r="D6" s="92">
        <f>'önk-bev-kiad'!D23</f>
        <v>134000</v>
      </c>
      <c r="E6" s="92">
        <f>'önk-bev-kiad'!E23</f>
        <v>139240</v>
      </c>
      <c r="F6" s="92">
        <f>'önk-bev-kiad'!F23</f>
        <v>139240</v>
      </c>
      <c r="G6" s="92">
        <f>'önk-bev-kiad'!G23</f>
        <v>60000</v>
      </c>
      <c r="H6" s="92">
        <f>'önk-bev-kiad'!H23</f>
        <v>60000</v>
      </c>
      <c r="I6" s="119" t="s">
        <v>412</v>
      </c>
      <c r="J6" s="88"/>
      <c r="K6" s="92">
        <f>'önk-bev-kiad'!K14</f>
        <v>45770</v>
      </c>
      <c r="L6" s="92">
        <f>'önk-bev-kiad'!L14</f>
        <v>55931</v>
      </c>
      <c r="M6" s="92">
        <f>'önk-bev-kiad'!M14</f>
        <v>98208</v>
      </c>
      <c r="N6" s="92">
        <f>'önk-bev-kiad'!N14</f>
        <v>101251</v>
      </c>
      <c r="O6" s="92">
        <f>'önk-bev-kiad'!O14</f>
        <v>15446</v>
      </c>
      <c r="P6" s="92">
        <f>'önk-bev-kiad'!P14</f>
        <v>15446</v>
      </c>
    </row>
    <row r="7" spans="1:14" ht="33.75">
      <c r="A7" s="118" t="s">
        <v>413</v>
      </c>
      <c r="B7" s="88"/>
      <c r="C7" s="88"/>
      <c r="D7" s="88"/>
      <c r="E7" s="88"/>
      <c r="F7" s="88"/>
      <c r="G7" s="88"/>
      <c r="H7" s="88"/>
      <c r="I7" s="119"/>
      <c r="J7" s="88"/>
      <c r="K7" s="88"/>
      <c r="L7" s="88"/>
      <c r="M7" s="88"/>
      <c r="N7" s="88"/>
    </row>
    <row r="8" spans="1:16" ht="22.5">
      <c r="A8" s="118"/>
      <c r="B8" s="88"/>
      <c r="C8" s="88"/>
      <c r="D8" s="88"/>
      <c r="E8" s="88"/>
      <c r="F8" s="88"/>
      <c r="G8" s="88"/>
      <c r="H8" s="88"/>
      <c r="I8" s="119" t="s">
        <v>414</v>
      </c>
      <c r="J8" s="88"/>
      <c r="K8" s="92">
        <f>'önk-bev-kiad'!K13</f>
        <v>227111</v>
      </c>
      <c r="L8" s="92">
        <f>'önk-bev-kiad'!L13</f>
        <v>226954</v>
      </c>
      <c r="M8" s="92">
        <f>'önk-bev-kiad'!M13</f>
        <v>310639</v>
      </c>
      <c r="N8" s="92">
        <f>'önk-bev-kiad'!N13</f>
        <v>311164</v>
      </c>
      <c r="O8" s="92">
        <f>'önk-bev-kiad'!O13</f>
        <v>289203</v>
      </c>
      <c r="P8" s="92">
        <f>'önk-bev-kiad'!P13</f>
        <v>158965</v>
      </c>
    </row>
    <row r="9" spans="1:14" ht="22.5">
      <c r="A9" s="118" t="s">
        <v>415</v>
      </c>
      <c r="B9" s="88"/>
      <c r="C9" s="92">
        <f>'önk-bev-kiad'!C25</f>
        <v>39257</v>
      </c>
      <c r="D9" s="92">
        <f>'önk-bev-kiad'!D25</f>
        <v>39257</v>
      </c>
      <c r="E9" s="92">
        <f>'önk-bev-kiad'!E25</f>
        <v>39257</v>
      </c>
      <c r="F9" s="92">
        <f>'önk-bev-kiad'!F25</f>
        <v>39257</v>
      </c>
      <c r="G9" s="92">
        <f>'önk-bev-kiad'!G25</f>
        <v>39258</v>
      </c>
      <c r="H9" s="92">
        <f>'önk-bev-kiad'!H25</f>
        <v>39258</v>
      </c>
      <c r="I9" s="119"/>
      <c r="J9" s="88"/>
      <c r="K9" s="88"/>
      <c r="L9" s="88"/>
      <c r="M9" s="88"/>
      <c r="N9" s="88"/>
    </row>
    <row r="10" spans="1:14" ht="12.75">
      <c r="A10" s="118"/>
      <c r="B10" s="88"/>
      <c r="C10" s="88"/>
      <c r="D10" s="88"/>
      <c r="E10" s="88"/>
      <c r="F10" s="88"/>
      <c r="G10" s="88"/>
      <c r="H10" s="88"/>
      <c r="I10" s="119"/>
      <c r="J10" s="88"/>
      <c r="K10" s="88"/>
      <c r="L10" s="88"/>
      <c r="M10" s="88"/>
      <c r="N10" s="88"/>
    </row>
    <row r="11" spans="1:16" ht="33.75">
      <c r="A11" s="121" t="s">
        <v>373</v>
      </c>
      <c r="B11" s="88"/>
      <c r="C11" s="90">
        <f aca="true" t="shared" si="0" ref="C11:H11">SUM(C6:C10)</f>
        <v>173257</v>
      </c>
      <c r="D11" s="90">
        <f t="shared" si="0"/>
        <v>173257</v>
      </c>
      <c r="E11" s="90">
        <f t="shared" si="0"/>
        <v>178497</v>
      </c>
      <c r="F11" s="90">
        <f t="shared" si="0"/>
        <v>178497</v>
      </c>
      <c r="G11" s="90">
        <f t="shared" si="0"/>
        <v>99258</v>
      </c>
      <c r="H11" s="90">
        <f t="shared" si="0"/>
        <v>99258</v>
      </c>
      <c r="I11" s="119" t="s">
        <v>416</v>
      </c>
      <c r="J11" s="88"/>
      <c r="K11" s="92">
        <f>'felhalm.'!K34</f>
        <v>38000</v>
      </c>
      <c r="L11" s="92">
        <f>'felhalm.'!L34</f>
        <v>38000</v>
      </c>
      <c r="M11" s="92">
        <f>'felhalm.'!M34</f>
        <v>38000</v>
      </c>
      <c r="N11" s="92">
        <f>'felhalm.'!N34</f>
        <v>38000</v>
      </c>
      <c r="O11" s="92">
        <f>'felhalm.'!O34</f>
        <v>38000</v>
      </c>
      <c r="P11" s="92">
        <f>'felhalm.'!P34</f>
        <v>0</v>
      </c>
    </row>
    <row r="12" spans="1:14" ht="12.75">
      <c r="A12" s="118"/>
      <c r="B12" s="88"/>
      <c r="C12" s="88"/>
      <c r="D12" s="88"/>
      <c r="E12" s="88"/>
      <c r="F12" s="88"/>
      <c r="G12" s="88"/>
      <c r="H12" s="88"/>
      <c r="I12" s="119"/>
      <c r="J12" s="88"/>
      <c r="K12" s="88"/>
      <c r="L12" s="88"/>
      <c r="M12" s="88"/>
      <c r="N12" s="88"/>
    </row>
    <row r="13" spans="1:16" ht="40.5" customHeight="1">
      <c r="A13" s="118"/>
      <c r="B13" s="88"/>
      <c r="C13" s="88"/>
      <c r="D13" s="88"/>
      <c r="E13" s="88"/>
      <c r="F13" s="88"/>
      <c r="G13" s="88"/>
      <c r="H13" s="88"/>
      <c r="I13" s="119" t="s">
        <v>417</v>
      </c>
      <c r="J13" s="88"/>
      <c r="K13" s="92">
        <f>'önk-bev-kiad'!K15-K11</f>
        <v>76361</v>
      </c>
      <c r="L13" s="92">
        <f>'önk-bev-kiad'!L15-L11</f>
        <v>76361</v>
      </c>
      <c r="M13" s="92">
        <f>'önk-bev-kiad'!M15-M11</f>
        <v>76361</v>
      </c>
      <c r="N13" s="92">
        <f>'önk-bev-kiad'!N15-N11</f>
        <v>76361</v>
      </c>
      <c r="O13" s="92">
        <f>'önk-bev-kiad'!O15-O11</f>
        <v>39258</v>
      </c>
      <c r="P13" s="92">
        <f>'önk-bev-kiad'!P15-P11</f>
        <v>39258</v>
      </c>
    </row>
    <row r="14" spans="1:14" ht="22.5">
      <c r="A14" s="118" t="s">
        <v>418</v>
      </c>
      <c r="B14" s="88"/>
      <c r="C14" s="92">
        <f>'önk-bev-kiad'!C31</f>
        <v>0</v>
      </c>
      <c r="D14" s="92">
        <f>'önk-bev-kiad'!D31</f>
        <v>0</v>
      </c>
      <c r="E14" s="92">
        <f>'önk-bev-kiad'!E31</f>
        <v>0</v>
      </c>
      <c r="F14" s="92">
        <f>'önk-bev-kiad'!F31</f>
        <v>0</v>
      </c>
      <c r="G14" s="92">
        <f>'önk-bev-kiad'!G31</f>
        <v>17150</v>
      </c>
      <c r="H14" s="92">
        <f>'önk-bev-kiad'!H31</f>
        <v>17150</v>
      </c>
      <c r="I14" s="119"/>
      <c r="J14" s="88"/>
      <c r="K14" s="88"/>
      <c r="L14" s="88"/>
      <c r="M14" s="88"/>
      <c r="N14" s="88"/>
    </row>
    <row r="15" spans="1:14" ht="12.75">
      <c r="A15" s="118"/>
      <c r="B15" s="88"/>
      <c r="C15" s="88"/>
      <c r="D15" s="88"/>
      <c r="E15" s="88"/>
      <c r="F15" s="88"/>
      <c r="G15" s="88"/>
      <c r="H15" s="88"/>
      <c r="I15" s="119"/>
      <c r="J15" s="88"/>
      <c r="K15" s="88"/>
      <c r="L15" s="88"/>
      <c r="M15" s="88"/>
      <c r="N15" s="88"/>
    </row>
    <row r="16" spans="1:14" ht="33.75">
      <c r="A16" s="118" t="s">
        <v>419</v>
      </c>
      <c r="B16" s="88"/>
      <c r="C16" s="88"/>
      <c r="D16" s="88"/>
      <c r="E16" s="88"/>
      <c r="F16" s="88"/>
      <c r="G16" s="88"/>
      <c r="H16" s="88"/>
      <c r="I16" s="119"/>
      <c r="J16" s="88"/>
      <c r="K16" s="88"/>
      <c r="L16" s="88"/>
      <c r="M16" s="88"/>
      <c r="N16" s="88"/>
    </row>
    <row r="17" spans="1:14" ht="12.75">
      <c r="A17" s="118"/>
      <c r="B17" s="88"/>
      <c r="C17" s="88"/>
      <c r="D17" s="88"/>
      <c r="E17" s="88"/>
      <c r="F17" s="88"/>
      <c r="G17" s="88"/>
      <c r="H17" s="88"/>
      <c r="I17" s="119"/>
      <c r="J17" s="88"/>
      <c r="K17" s="88"/>
      <c r="L17" s="88"/>
      <c r="M17" s="88"/>
      <c r="N17" s="88"/>
    </row>
    <row r="18" spans="1:14" ht="22.5">
      <c r="A18" s="118" t="s">
        <v>420</v>
      </c>
      <c r="B18" s="88"/>
      <c r="C18" s="92">
        <f>'önk-bev-kiad'!C20</f>
        <v>93037</v>
      </c>
      <c r="D18" s="92">
        <f>'önk-bev-kiad'!D20</f>
        <v>93037</v>
      </c>
      <c r="E18" s="92">
        <f>'önk-bev-kiad'!E20</f>
        <v>93037</v>
      </c>
      <c r="F18" s="92">
        <f>'önk-bev-kiad'!F20</f>
        <v>93037</v>
      </c>
      <c r="G18" s="92">
        <f>'önk-bev-kiad'!G20</f>
        <v>75330</v>
      </c>
      <c r="H18" s="92">
        <f>'önk-bev-kiad'!H20</f>
        <v>15227</v>
      </c>
      <c r="I18" s="119"/>
      <c r="J18" s="88"/>
      <c r="K18" s="88"/>
      <c r="L18" s="88"/>
      <c r="M18" s="88"/>
      <c r="N18" s="88"/>
    </row>
    <row r="19" spans="1:14" ht="12.75">
      <c r="A19" s="118"/>
      <c r="B19" s="88"/>
      <c r="C19" s="88"/>
      <c r="D19" s="88"/>
      <c r="E19" s="88"/>
      <c r="F19" s="88"/>
      <c r="G19" s="88"/>
      <c r="H19" s="88"/>
      <c r="I19" s="119"/>
      <c r="J19" s="88"/>
      <c r="K19" s="88"/>
      <c r="L19" s="88"/>
      <c r="M19" s="88"/>
      <c r="N19" s="88"/>
    </row>
    <row r="20" spans="1:14" ht="12.75">
      <c r="A20" s="118" t="s">
        <v>421</v>
      </c>
      <c r="B20" s="88"/>
      <c r="C20" s="92">
        <f>'önk-bev-kiad'!C37</f>
        <v>120948</v>
      </c>
      <c r="D20" s="92">
        <f>'önk-bev-kiad'!D37</f>
        <v>130952</v>
      </c>
      <c r="E20" s="92">
        <f>'önk-bev-kiad'!E37</f>
        <v>251674</v>
      </c>
      <c r="F20" s="92">
        <f>'önk-bev-kiad'!F37</f>
        <v>255242</v>
      </c>
      <c r="G20" s="92">
        <f>'önk-bev-kiad'!G37</f>
        <v>190169</v>
      </c>
      <c r="H20" s="92">
        <f>'önk-bev-kiad'!H37</f>
        <v>0</v>
      </c>
      <c r="I20" s="119"/>
      <c r="J20" s="88"/>
      <c r="K20" s="88"/>
      <c r="L20" s="88"/>
      <c r="M20" s="88"/>
      <c r="N20" s="88"/>
    </row>
    <row r="21" spans="1:14" ht="12.75">
      <c r="A21" s="118"/>
      <c r="B21" s="88"/>
      <c r="C21" s="88"/>
      <c r="D21" s="88"/>
      <c r="E21" s="88"/>
      <c r="F21" s="88"/>
      <c r="G21" s="88"/>
      <c r="H21" s="88"/>
      <c r="I21" s="119"/>
      <c r="J21" s="88"/>
      <c r="K21" s="88"/>
      <c r="L21" s="88"/>
      <c r="M21" s="88"/>
      <c r="N21" s="88"/>
    </row>
    <row r="22" spans="1:16" ht="12.75">
      <c r="A22" s="89" t="s">
        <v>384</v>
      </c>
      <c r="B22" s="88"/>
      <c r="C22" s="90">
        <f aca="true" t="shared" si="1" ref="C22:H22">C11+C18+C20</f>
        <v>387242</v>
      </c>
      <c r="D22" s="90">
        <f t="shared" si="1"/>
        <v>397246</v>
      </c>
      <c r="E22" s="90">
        <f t="shared" si="1"/>
        <v>523208</v>
      </c>
      <c r="F22" s="90">
        <f t="shared" si="1"/>
        <v>526776</v>
      </c>
      <c r="G22" s="90">
        <f t="shared" si="1"/>
        <v>364757</v>
      </c>
      <c r="H22" s="90">
        <f t="shared" si="1"/>
        <v>114485</v>
      </c>
      <c r="I22" s="95" t="s">
        <v>385</v>
      </c>
      <c r="J22" s="88"/>
      <c r="K22" s="90">
        <f aca="true" t="shared" si="2" ref="K22:P22">SUM(K6:K21)</f>
        <v>387242</v>
      </c>
      <c r="L22" s="90">
        <f t="shared" si="2"/>
        <v>397246</v>
      </c>
      <c r="M22" s="90">
        <f t="shared" si="2"/>
        <v>523208</v>
      </c>
      <c r="N22" s="90">
        <f t="shared" si="2"/>
        <v>526776</v>
      </c>
      <c r="O22" s="90">
        <f t="shared" si="2"/>
        <v>381907</v>
      </c>
      <c r="P22" s="90">
        <f t="shared" si="2"/>
        <v>213669</v>
      </c>
    </row>
    <row r="23" spans="1:14" ht="12.75">
      <c r="A23" s="11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</sheetData>
  <mergeCells count="3">
    <mergeCell ref="A1:K1"/>
    <mergeCell ref="A2:K2"/>
    <mergeCell ref="A5:B5"/>
  </mergeCells>
  <printOptions/>
  <pageMargins left="0.33" right="0.35" top="0.81" bottom="0.85" header="0.5" footer="0.5"/>
  <pageSetup horizontalDpi="300" verticalDpi="300" orientation="landscape" paperSize="9" scale="89" r:id="rId1"/>
  <headerFooter alignWithMargins="0">
    <oddHeader>&amp;R6. számú melléklet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:E1"/>
    </sheetView>
  </sheetViews>
  <sheetFormatPr defaultColWidth="9.140625" defaultRowHeight="12.75"/>
  <cols>
    <col min="2" max="2" width="19.57421875" style="0" customWidth="1"/>
    <col min="3" max="3" width="12.140625" style="0" customWidth="1"/>
    <col min="4" max="4" width="13.00390625" style="0" customWidth="1"/>
    <col min="5" max="6" width="11.7109375" style="0" customWidth="1"/>
  </cols>
  <sheetData>
    <row r="1" spans="1:6" ht="15.75" customHeight="1">
      <c r="A1" s="227" t="s">
        <v>728</v>
      </c>
      <c r="B1" s="227"/>
      <c r="C1" s="227"/>
      <c r="D1" s="227"/>
      <c r="E1" s="227"/>
      <c r="F1" s="7"/>
    </row>
    <row r="2" spans="1:6" ht="15.75" customHeight="1">
      <c r="A2" s="227" t="s">
        <v>423</v>
      </c>
      <c r="B2" s="227"/>
      <c r="C2" s="227"/>
      <c r="D2" s="227"/>
      <c r="E2" s="227"/>
      <c r="F2" s="7"/>
    </row>
    <row r="3" spans="1:6" ht="15.75" customHeight="1">
      <c r="A3" s="227" t="s">
        <v>424</v>
      </c>
      <c r="B3" s="227"/>
      <c r="C3" s="227"/>
      <c r="D3" s="227"/>
      <c r="E3" s="227"/>
      <c r="F3" s="7"/>
    </row>
    <row r="5" spans="1:8" ht="23.25" thickBot="1">
      <c r="A5" s="223" t="s">
        <v>610</v>
      </c>
      <c r="B5" s="223"/>
      <c r="C5" s="86" t="s">
        <v>503</v>
      </c>
      <c r="D5" s="86" t="s">
        <v>612</v>
      </c>
      <c r="E5" s="86" t="s">
        <v>613</v>
      </c>
      <c r="F5" s="86" t="s">
        <v>639</v>
      </c>
      <c r="G5" s="86" t="s">
        <v>643</v>
      </c>
      <c r="H5" s="86" t="s">
        <v>678</v>
      </c>
    </row>
    <row r="6" spans="1:8" ht="12.75">
      <c r="A6" s="88" t="s">
        <v>346</v>
      </c>
      <c r="B6" s="88"/>
      <c r="C6" s="92">
        <f>'önk-int.n.'!B4</f>
        <v>65491</v>
      </c>
      <c r="D6" s="92">
        <f>'önk-int.n.'!C4</f>
        <v>65491</v>
      </c>
      <c r="E6" s="92">
        <f>'önk-int.n.'!D4</f>
        <v>82370</v>
      </c>
      <c r="F6" s="92">
        <f>'önk-int.n.'!E4</f>
        <v>82270</v>
      </c>
      <c r="G6" s="92">
        <f>'önk-int.n.'!F4</f>
        <v>91190</v>
      </c>
      <c r="H6" s="92">
        <f>'önk-int.n.'!G4</f>
        <v>87722</v>
      </c>
    </row>
    <row r="7" spans="1:8" ht="12.75">
      <c r="A7" s="88" t="s">
        <v>348</v>
      </c>
      <c r="B7" s="88"/>
      <c r="C7" s="92">
        <f aca="true" t="shared" si="0" ref="C7:H7">C9+C10+C11</f>
        <v>345339</v>
      </c>
      <c r="D7" s="92">
        <f t="shared" si="0"/>
        <v>381999</v>
      </c>
      <c r="E7" s="92">
        <f t="shared" si="0"/>
        <v>462799</v>
      </c>
      <c r="F7" s="92">
        <f t="shared" si="0"/>
        <v>586012</v>
      </c>
      <c r="G7" s="92">
        <f t="shared" si="0"/>
        <v>583281</v>
      </c>
      <c r="H7" s="92">
        <f t="shared" si="0"/>
        <v>583281</v>
      </c>
    </row>
    <row r="8" spans="1:6" ht="12.75">
      <c r="A8" s="149" t="s">
        <v>350</v>
      </c>
      <c r="B8" s="88"/>
      <c r="C8" s="88"/>
      <c r="D8" s="88"/>
      <c r="E8" s="88"/>
      <c r="F8" s="88"/>
    </row>
    <row r="9" spans="1:8" ht="12.75">
      <c r="A9" s="149" t="s">
        <v>352</v>
      </c>
      <c r="B9" s="88"/>
      <c r="C9" s="92">
        <f>'önk-bev-kiad'!C9</f>
        <v>204900</v>
      </c>
      <c r="D9" s="92">
        <f>'önk-bev-kiad'!D9</f>
        <v>244900</v>
      </c>
      <c r="E9" s="92">
        <f>'önk-bev-kiad'!E9</f>
        <v>324900</v>
      </c>
      <c r="F9" s="92">
        <f>'önk-bev-kiad'!F9</f>
        <v>483900</v>
      </c>
      <c r="G9" s="92">
        <f>'önk-bev-kiad'!G9</f>
        <v>531643</v>
      </c>
      <c r="H9" s="92">
        <f>'önk-bev-kiad'!H9</f>
        <v>531643</v>
      </c>
    </row>
    <row r="10" spans="1:8" ht="12.75">
      <c r="A10" s="149" t="s">
        <v>354</v>
      </c>
      <c r="B10" s="149"/>
      <c r="C10" s="92">
        <f>'önk-bev-kiad'!C10</f>
        <v>138389</v>
      </c>
      <c r="D10" s="92">
        <f>'önk-bev-kiad'!D10</f>
        <v>135049</v>
      </c>
      <c r="E10" s="92">
        <f>'önk-bev-kiad'!E10</f>
        <v>135049</v>
      </c>
      <c r="F10" s="92">
        <f>'önk-bev-kiad'!F10</f>
        <v>99262</v>
      </c>
      <c r="G10" s="92">
        <f>'önk-bev-kiad'!G10</f>
        <v>47809</v>
      </c>
      <c r="H10" s="92">
        <f>'önk-bev-kiad'!H10</f>
        <v>47809</v>
      </c>
    </row>
    <row r="11" spans="1:8" ht="12.75">
      <c r="A11" s="149" t="s">
        <v>356</v>
      </c>
      <c r="B11" s="149"/>
      <c r="C11" s="92">
        <f>'önk-bev-kiad'!C11</f>
        <v>2050</v>
      </c>
      <c r="D11" s="92">
        <f>'önk-bev-kiad'!D11</f>
        <v>2050</v>
      </c>
      <c r="E11" s="92">
        <f>'önk-bev-kiad'!E11</f>
        <v>2850</v>
      </c>
      <c r="F11" s="92">
        <f>'önk-bev-kiad'!F11</f>
        <v>2850</v>
      </c>
      <c r="G11" s="92">
        <f>'önk-bev-kiad'!G11</f>
        <v>3829</v>
      </c>
      <c r="H11" s="92">
        <f>'önk-bev-kiad'!H11</f>
        <v>3829</v>
      </c>
    </row>
    <row r="12" spans="1:8" ht="12.75">
      <c r="A12" s="89" t="s">
        <v>358</v>
      </c>
      <c r="B12" s="89"/>
      <c r="C12" s="90">
        <f aca="true" t="shared" si="1" ref="C12:H12">C6+C7</f>
        <v>410830</v>
      </c>
      <c r="D12" s="90">
        <f t="shared" si="1"/>
        <v>447490</v>
      </c>
      <c r="E12" s="90">
        <f t="shared" si="1"/>
        <v>545169</v>
      </c>
      <c r="F12" s="90">
        <f t="shared" si="1"/>
        <v>668282</v>
      </c>
      <c r="G12" s="90">
        <f t="shared" si="1"/>
        <v>674471</v>
      </c>
      <c r="H12" s="90">
        <f t="shared" si="1"/>
        <v>671003</v>
      </c>
    </row>
    <row r="13" spans="1:6" ht="12.75">
      <c r="A13" s="88"/>
      <c r="B13" s="88"/>
      <c r="C13" s="88"/>
      <c r="D13" s="88"/>
      <c r="E13" s="88"/>
      <c r="F13" s="88"/>
    </row>
    <row r="14" spans="1:8" ht="12.75">
      <c r="A14" s="88" t="s">
        <v>360</v>
      </c>
      <c r="B14" s="88"/>
      <c r="C14" s="92">
        <f aca="true" t="shared" si="2" ref="C14:H14">C16+C17+C19+C20</f>
        <v>155307</v>
      </c>
      <c r="D14" s="92">
        <f t="shared" si="2"/>
        <v>212194</v>
      </c>
      <c r="E14" s="92">
        <f t="shared" si="2"/>
        <v>213331</v>
      </c>
      <c r="F14" s="92">
        <f t="shared" si="2"/>
        <v>215148</v>
      </c>
      <c r="G14" s="92">
        <f t="shared" si="2"/>
        <v>196910</v>
      </c>
      <c r="H14" s="92">
        <f t="shared" si="2"/>
        <v>136807</v>
      </c>
    </row>
    <row r="15" spans="1:6" ht="12.75">
      <c r="A15" s="149" t="s">
        <v>350</v>
      </c>
      <c r="B15" s="88"/>
      <c r="C15" s="88"/>
      <c r="D15" s="88"/>
      <c r="E15" s="88"/>
      <c r="F15" s="88"/>
    </row>
    <row r="16" spans="1:8" ht="12.75">
      <c r="A16" s="149" t="s">
        <v>363</v>
      </c>
      <c r="B16" s="149"/>
      <c r="C16" s="92">
        <f>'552312'!B5+'552323'!B5+'751153'!B9+'853233'!B3+'853255'!B3+'853311'!B4+'853322'!B3+'853344'!B5+'853355'!B3</f>
        <v>60368</v>
      </c>
      <c r="D16" s="92">
        <f>'552312'!C5+'552323'!C5+'751153'!C9+'853233'!C3+'853255'!C3+'853311'!C4+'853322'!C3+'853344'!C5+'853355'!C3</f>
        <v>68390</v>
      </c>
      <c r="E16" s="92">
        <f>'552312'!D5+'552323'!D5+'751153'!D9+'853233'!D3+'853255'!D3+'853311'!D4+'853322'!D3+'853344'!D5+'853355'!D3</f>
        <v>69107</v>
      </c>
      <c r="F16" s="92">
        <f>'552312'!E5+'552323'!E5+'751153'!E9+'853233'!E3+'853255'!E3+'853311'!E4+'853322'!E3+'853344'!E5+'853355'!E3</f>
        <v>70604</v>
      </c>
      <c r="G16" s="92">
        <f>'552312'!F5+'552323'!F5+'751153'!F9+'853233'!F3+'853255'!F3+'853311'!F4+'853322'!F3+'853344'!F5+'853355'!F3</f>
        <v>70473</v>
      </c>
      <c r="H16" s="92">
        <f>'552312'!G5+'552323'!G5+'751153'!G9+'853233'!G3+'853255'!G3+'853311'!G4+'853322'!G3+'853344'!G5+'853355'!G3</f>
        <v>70473</v>
      </c>
    </row>
    <row r="17" spans="1:8" ht="12.75">
      <c r="A17" s="149" t="s">
        <v>365</v>
      </c>
      <c r="B17" s="149"/>
      <c r="C17" s="92">
        <f>'önk-bev-kiad'!C17</f>
        <v>1280</v>
      </c>
      <c r="D17" s="92">
        <f>'önk-bev-kiad'!D17</f>
        <v>640</v>
      </c>
      <c r="E17" s="92">
        <f>'önk-bev-kiad'!E17</f>
        <v>640</v>
      </c>
      <c r="F17" s="92">
        <f>'önk-bev-kiad'!F17</f>
        <v>960</v>
      </c>
      <c r="G17" s="92">
        <f>'önk-bev-kiad'!G17</f>
        <v>1280</v>
      </c>
      <c r="H17" s="92">
        <f>'önk-bev-kiad'!H17</f>
        <v>1280</v>
      </c>
    </row>
    <row r="18" spans="1:6" ht="12.75">
      <c r="A18" s="149" t="s">
        <v>366</v>
      </c>
      <c r="B18" s="149"/>
      <c r="C18" s="88"/>
      <c r="D18" s="88"/>
      <c r="E18" s="88"/>
      <c r="F18" s="88"/>
    </row>
    <row r="19" spans="1:8" ht="12.75">
      <c r="A19" s="149" t="s">
        <v>368</v>
      </c>
      <c r="B19" s="149"/>
      <c r="C19" s="92">
        <f>'751845'!B3+'751153'!B15</f>
        <v>622</v>
      </c>
      <c r="D19" s="92">
        <f>'751845'!C3+'751153'!C13+'751153'!C14</f>
        <v>50127</v>
      </c>
      <c r="E19" s="92">
        <f>'751845'!D3+'751153'!D13+'751153'!D14</f>
        <v>50547</v>
      </c>
      <c r="F19" s="92">
        <f>'751845'!E3+'751153'!E13+'751153'!E14</f>
        <v>50547</v>
      </c>
      <c r="G19" s="92">
        <f>'751845'!F3+'751153'!F13+'751153'!F14</f>
        <v>49827</v>
      </c>
      <c r="H19" s="92">
        <f>'751845'!G3+'751153'!G13+'751153'!G14</f>
        <v>49827</v>
      </c>
    </row>
    <row r="20" spans="1:8" ht="12.75">
      <c r="A20" s="149" t="s">
        <v>369</v>
      </c>
      <c r="B20" s="149"/>
      <c r="C20" s="92">
        <f>'önk-bev-kiad'!C20</f>
        <v>93037</v>
      </c>
      <c r="D20" s="92">
        <f>'önk-bev-kiad'!D20</f>
        <v>93037</v>
      </c>
      <c r="E20" s="92">
        <f>'önk-bev-kiad'!E20</f>
        <v>93037</v>
      </c>
      <c r="F20" s="92">
        <f>'önk-bev-kiad'!F20</f>
        <v>93037</v>
      </c>
      <c r="G20" s="92">
        <f>'önk-bev-kiad'!G20</f>
        <v>75330</v>
      </c>
      <c r="H20" s="92">
        <f>'önk-bev-kiad'!H20</f>
        <v>15227</v>
      </c>
    </row>
    <row r="21" spans="1:8" ht="12.75">
      <c r="A21" s="89" t="s">
        <v>370</v>
      </c>
      <c r="B21" s="89"/>
      <c r="C21" s="90">
        <f aca="true" t="shared" si="3" ref="C21:H21">C14</f>
        <v>155307</v>
      </c>
      <c r="D21" s="90">
        <f t="shared" si="3"/>
        <v>212194</v>
      </c>
      <c r="E21" s="90">
        <f t="shared" si="3"/>
        <v>213331</v>
      </c>
      <c r="F21" s="90">
        <f t="shared" si="3"/>
        <v>215148</v>
      </c>
      <c r="G21" s="90">
        <f t="shared" si="3"/>
        <v>196910</v>
      </c>
      <c r="H21" s="90">
        <f t="shared" si="3"/>
        <v>136807</v>
      </c>
    </row>
    <row r="22" spans="1:6" ht="12.75">
      <c r="A22" s="88"/>
      <c r="B22" s="88"/>
      <c r="C22" s="88"/>
      <c r="D22" s="88"/>
      <c r="E22" s="88"/>
      <c r="F22" s="88"/>
    </row>
    <row r="23" spans="1:8" ht="12.75">
      <c r="A23" s="150" t="s">
        <v>371</v>
      </c>
      <c r="B23" s="88"/>
      <c r="C23" s="92">
        <f>'önk-bev-kiad'!C23</f>
        <v>134000</v>
      </c>
      <c r="D23" s="92">
        <f>'önk-bev-kiad'!D23</f>
        <v>134000</v>
      </c>
      <c r="E23" s="92">
        <f>'önk-bev-kiad'!E23</f>
        <v>139240</v>
      </c>
      <c r="F23" s="92">
        <f>'önk-bev-kiad'!F23</f>
        <v>139240</v>
      </c>
      <c r="G23" s="92">
        <f>'önk-bev-kiad'!G23</f>
        <v>60000</v>
      </c>
      <c r="H23" s="92">
        <f>'önk-bev-kiad'!H23</f>
        <v>60000</v>
      </c>
    </row>
    <row r="24" spans="1:8" ht="12.75">
      <c r="A24" s="88" t="s">
        <v>373</v>
      </c>
      <c r="B24" s="88"/>
      <c r="C24" s="92">
        <f>'önk-bev-kiad'!C25</f>
        <v>39257</v>
      </c>
      <c r="D24" s="92">
        <f>'önk-bev-kiad'!D25</f>
        <v>39257</v>
      </c>
      <c r="E24" s="92">
        <f>'önk-bev-kiad'!E25</f>
        <v>39257</v>
      </c>
      <c r="F24" s="92">
        <f>'önk-bev-kiad'!F25</f>
        <v>39257</v>
      </c>
      <c r="G24" s="92">
        <f>'önk-bev-kiad'!G25</f>
        <v>39258</v>
      </c>
      <c r="H24" s="92">
        <f>'önk-bev-kiad'!H25</f>
        <v>39258</v>
      </c>
    </row>
    <row r="25" spans="1:8" ht="12.75">
      <c r="A25" s="89" t="s">
        <v>374</v>
      </c>
      <c r="B25" s="89"/>
      <c r="C25" s="90">
        <f aca="true" t="shared" si="4" ref="C25:H25">SUM(C23:C24)</f>
        <v>173257</v>
      </c>
      <c r="D25" s="90">
        <f t="shared" si="4"/>
        <v>173257</v>
      </c>
      <c r="E25" s="90">
        <f t="shared" si="4"/>
        <v>178497</v>
      </c>
      <c r="F25" s="90">
        <f t="shared" si="4"/>
        <v>178497</v>
      </c>
      <c r="G25" s="90">
        <f t="shared" si="4"/>
        <v>99258</v>
      </c>
      <c r="H25" s="90">
        <f t="shared" si="4"/>
        <v>99258</v>
      </c>
    </row>
    <row r="26" spans="1:6" ht="12.75">
      <c r="A26" s="88"/>
      <c r="B26" s="88"/>
      <c r="C26" s="88"/>
      <c r="D26" s="88"/>
      <c r="E26" s="88"/>
      <c r="F26" s="88"/>
    </row>
    <row r="27" spans="1:8" ht="12.75">
      <c r="A27" s="88" t="s">
        <v>375</v>
      </c>
      <c r="B27" s="88"/>
      <c r="C27" s="92">
        <f>'önk-int.n.'!B6-C17-C33</f>
        <v>26455</v>
      </c>
      <c r="D27" s="92">
        <f>'önk-int.n.'!C6-D33</f>
        <v>29840</v>
      </c>
      <c r="E27" s="92">
        <f>'önk-int.n.'!D6-E33</f>
        <v>38131</v>
      </c>
      <c r="F27" s="92">
        <f>'önk-int.n.'!E6-F33</f>
        <v>38996</v>
      </c>
      <c r="G27" s="92">
        <f>'önk-int.n.'!F6-G33</f>
        <v>39590</v>
      </c>
      <c r="H27" s="92">
        <f>'önk-int.n.'!G6-H33</f>
        <v>39230</v>
      </c>
    </row>
    <row r="28" spans="1:6" ht="12.75">
      <c r="A28" s="149" t="s">
        <v>350</v>
      </c>
      <c r="B28" s="88"/>
      <c r="C28" s="88"/>
      <c r="D28" s="88"/>
      <c r="E28" s="88"/>
      <c r="F28" s="88"/>
    </row>
    <row r="29" spans="1:8" ht="12.75">
      <c r="A29" s="149" t="s">
        <v>376</v>
      </c>
      <c r="B29" s="149"/>
      <c r="C29" s="92">
        <f>'önk-bev-kiad'!C30</f>
        <v>14770</v>
      </c>
      <c r="D29" s="92">
        <f>'önk-bev-kiad'!D30</f>
        <v>14770</v>
      </c>
      <c r="E29" s="92">
        <f>'önk-bev-kiad'!E30</f>
        <v>16875</v>
      </c>
      <c r="F29" s="92">
        <f>'önk-bev-kiad'!F30</f>
        <v>16375</v>
      </c>
      <c r="G29" s="92">
        <f>'önk-bev-kiad'!G30</f>
        <v>15919</v>
      </c>
      <c r="H29" s="92">
        <f>'önk-bev-kiad'!H30</f>
        <v>15919</v>
      </c>
    </row>
    <row r="30" spans="1:8" ht="12.75">
      <c r="A30" s="88" t="s">
        <v>377</v>
      </c>
      <c r="B30" s="88"/>
      <c r="C30" s="88"/>
      <c r="D30" s="88"/>
      <c r="E30" s="88"/>
      <c r="F30" s="88"/>
      <c r="G30" s="88">
        <v>17150</v>
      </c>
      <c r="H30" s="88">
        <v>17150</v>
      </c>
    </row>
    <row r="31" spans="1:8" ht="12.75">
      <c r="A31" s="89" t="s">
        <v>378</v>
      </c>
      <c r="B31" s="89"/>
      <c r="C31" s="90">
        <f>C27</f>
        <v>26455</v>
      </c>
      <c r="D31" s="90">
        <f>D27</f>
        <v>29840</v>
      </c>
      <c r="E31" s="90">
        <f>E27</f>
        <v>38131</v>
      </c>
      <c r="F31" s="90">
        <f>F27</f>
        <v>38996</v>
      </c>
      <c r="G31" s="90">
        <f>G27+G30</f>
        <v>56740</v>
      </c>
      <c r="H31" s="90">
        <f>H27+H30</f>
        <v>56380</v>
      </c>
    </row>
    <row r="32" spans="1:6" ht="12.75">
      <c r="A32" s="88"/>
      <c r="B32" s="88"/>
      <c r="C32" s="88"/>
      <c r="D32" s="88"/>
      <c r="E32" s="88"/>
      <c r="F32" s="88"/>
    </row>
    <row r="33" spans="1:8" ht="12.75">
      <c r="A33" s="89" t="s">
        <v>379</v>
      </c>
      <c r="B33" s="89"/>
      <c r="C33" s="90">
        <f>'önk-bev-kiad'!C34</f>
        <v>1400</v>
      </c>
      <c r="D33" s="90">
        <f>'önk-bev-kiad'!D34</f>
        <v>1400</v>
      </c>
      <c r="E33" s="90">
        <f>'önk-bev-kiad'!E34</f>
        <v>1400</v>
      </c>
      <c r="F33" s="90">
        <f>'önk-bev-kiad'!F34</f>
        <v>1400</v>
      </c>
      <c r="G33" s="90">
        <f>'önk-bev-kiad'!G34</f>
        <v>833</v>
      </c>
      <c r="H33" s="90">
        <f>'önk-bev-kiad'!H34</f>
        <v>833</v>
      </c>
    </row>
    <row r="34" spans="1:6" ht="12.75">
      <c r="A34" s="88"/>
      <c r="B34" s="88"/>
      <c r="C34" s="88"/>
      <c r="D34" s="88"/>
      <c r="E34" s="88"/>
      <c r="F34" s="88"/>
    </row>
    <row r="35" spans="1:8" ht="12.75">
      <c r="A35" s="88" t="s">
        <v>380</v>
      </c>
      <c r="B35" s="88"/>
      <c r="C35" s="92">
        <f>'önk-bev-kiad'!C36</f>
        <v>50289</v>
      </c>
      <c r="D35" s="92">
        <f>'önk-bev-kiad'!D36</f>
        <v>21791</v>
      </c>
      <c r="E35" s="92">
        <f>'önk-bev-kiad'!E36</f>
        <v>-62552</v>
      </c>
      <c r="F35" s="92">
        <f>'önk-bev-kiad'!F36</f>
        <v>-183231</v>
      </c>
      <c r="G35" s="92">
        <f>'önk-bev-kiad'!G36</f>
        <v>-190169</v>
      </c>
      <c r="H35" s="92">
        <f>'önk-bev-kiad'!H36</f>
        <v>0</v>
      </c>
    </row>
    <row r="36" spans="1:8" ht="12.75">
      <c r="A36" s="88" t="s">
        <v>381</v>
      </c>
      <c r="B36" s="88"/>
      <c r="C36" s="92">
        <f>'önk-bev-kiad'!C37</f>
        <v>120948</v>
      </c>
      <c r="D36" s="92">
        <f>'önk-bev-kiad'!D37</f>
        <v>130952</v>
      </c>
      <c r="E36" s="92">
        <f>'önk-bev-kiad'!E37</f>
        <v>251674</v>
      </c>
      <c r="F36" s="92">
        <f>'önk-bev-kiad'!F37</f>
        <v>255242</v>
      </c>
      <c r="G36" s="92">
        <f>'önk-bev-kiad'!G37</f>
        <v>190169</v>
      </c>
      <c r="H36" s="92">
        <f>'önk-bev-kiad'!H37</f>
        <v>0</v>
      </c>
    </row>
    <row r="37" spans="1:8" ht="12.75">
      <c r="A37" s="89" t="s">
        <v>382</v>
      </c>
      <c r="B37" s="88"/>
      <c r="C37" s="90">
        <f aca="true" t="shared" si="5" ref="C37:H37">SUM(C35:C36)</f>
        <v>171237</v>
      </c>
      <c r="D37" s="90">
        <f t="shared" si="5"/>
        <v>152743</v>
      </c>
      <c r="E37" s="90">
        <f t="shared" si="5"/>
        <v>189122</v>
      </c>
      <c r="F37" s="90">
        <f t="shared" si="5"/>
        <v>72011</v>
      </c>
      <c r="G37" s="90">
        <f t="shared" si="5"/>
        <v>0</v>
      </c>
      <c r="H37" s="90">
        <f t="shared" si="5"/>
        <v>0</v>
      </c>
    </row>
    <row r="38" spans="1:6" ht="6.75" customHeight="1">
      <c r="A38" s="88"/>
      <c r="B38" s="88"/>
      <c r="C38" s="88"/>
      <c r="D38" s="88"/>
      <c r="E38" s="88"/>
      <c r="F38" s="88"/>
    </row>
    <row r="39" spans="1:8" ht="12.75">
      <c r="A39" s="89" t="s">
        <v>111</v>
      </c>
      <c r="B39" s="89"/>
      <c r="C39" s="90">
        <f>'önk-bev-kiad'!C40</f>
        <v>0</v>
      </c>
      <c r="D39" s="90">
        <v>0</v>
      </c>
      <c r="E39" s="90">
        <f>'önk-int.n.'!D8</f>
        <v>211841</v>
      </c>
      <c r="F39" s="90">
        <f>'önk-int.n.'!E8</f>
        <v>211841</v>
      </c>
      <c r="G39" s="90">
        <f>'önk-int.n.'!F8</f>
        <v>172583</v>
      </c>
      <c r="H39" s="90">
        <f>'önk-int.n.'!G8</f>
        <v>172583</v>
      </c>
    </row>
    <row r="40" spans="1:6" ht="7.5" customHeight="1">
      <c r="A40" s="88"/>
      <c r="B40" s="88"/>
      <c r="C40" s="88"/>
      <c r="D40" s="88"/>
      <c r="E40" s="88"/>
      <c r="F40" s="88"/>
    </row>
    <row r="41" spans="1:8" ht="12.75">
      <c r="A41" s="89" t="s">
        <v>341</v>
      </c>
      <c r="B41" s="88"/>
      <c r="C41" s="90">
        <f>'önk-bev-kiad'!C43</f>
        <v>190133</v>
      </c>
      <c r="D41" s="90">
        <f>'önk-bev-kiad'!D43</f>
        <v>190133</v>
      </c>
      <c r="E41" s="90">
        <f>'önk-bev-kiad'!E43</f>
        <v>190133</v>
      </c>
      <c r="F41" s="90">
        <f>'önk-bev-kiad'!F43</f>
        <v>190133</v>
      </c>
      <c r="G41" s="90">
        <f>'önk-bev-kiad'!G43</f>
        <v>130030</v>
      </c>
      <c r="H41" s="90">
        <f>'önk-bev-kiad'!H43</f>
        <v>49323</v>
      </c>
    </row>
    <row r="42" spans="1:6" ht="6" customHeight="1">
      <c r="A42" s="88"/>
      <c r="B42" s="88"/>
      <c r="C42" s="88"/>
      <c r="D42" s="88"/>
      <c r="E42" s="88"/>
      <c r="F42" s="88"/>
    </row>
    <row r="43" spans="1:6" ht="12.75">
      <c r="A43" s="89" t="s">
        <v>574</v>
      </c>
      <c r="B43" s="88"/>
      <c r="C43" s="88"/>
      <c r="D43" s="88"/>
      <c r="E43" s="88"/>
      <c r="F43" s="88"/>
    </row>
    <row r="44" spans="1:6" ht="6.75" customHeight="1">
      <c r="A44" s="88"/>
      <c r="B44" s="88"/>
      <c r="C44" s="88"/>
      <c r="D44" s="88"/>
      <c r="E44" s="88"/>
      <c r="F44" s="88"/>
    </row>
    <row r="45" spans="1:8" ht="12.75">
      <c r="A45" s="89" t="s">
        <v>384</v>
      </c>
      <c r="B45" s="89"/>
      <c r="C45" s="90">
        <f aca="true" t="shared" si="6" ref="C45:H45">C12+C21+C25+C31+C33+C37+C39+C41</f>
        <v>1128619</v>
      </c>
      <c r="D45" s="90">
        <f t="shared" si="6"/>
        <v>1207057</v>
      </c>
      <c r="E45" s="90">
        <f t="shared" si="6"/>
        <v>1567624</v>
      </c>
      <c r="F45" s="90">
        <f t="shared" si="6"/>
        <v>1576308</v>
      </c>
      <c r="G45" s="90">
        <f t="shared" si="6"/>
        <v>1330825</v>
      </c>
      <c r="H45" s="90">
        <f t="shared" si="6"/>
        <v>1186187</v>
      </c>
    </row>
    <row r="46" spans="1:6" ht="12.75">
      <c r="A46" s="88"/>
      <c r="B46" s="88"/>
      <c r="C46" s="88"/>
      <c r="D46" s="88"/>
      <c r="E46" s="88"/>
      <c r="F46" s="88"/>
    </row>
  </sheetData>
  <mergeCells count="4">
    <mergeCell ref="A5:B5"/>
    <mergeCell ref="A1:E1"/>
    <mergeCell ref="A2:E2"/>
    <mergeCell ref="A3:E3"/>
  </mergeCells>
  <printOptions/>
  <pageMargins left="0.63" right="0.57" top="0.36" bottom="0.2" header="0.25" footer="0.18"/>
  <pageSetup horizontalDpi="300" verticalDpi="300" orientation="landscape" paperSize="9" r:id="rId1"/>
  <headerFooter alignWithMargins="0">
    <oddHeader>&amp;R7. számú melléklet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H186"/>
  <sheetViews>
    <sheetView zoomScale="90" zoomScaleNormal="90" workbookViewId="0" topLeftCell="A181">
      <selection activeCell="K13" sqref="K13:K14"/>
    </sheetView>
  </sheetViews>
  <sheetFormatPr defaultColWidth="9.140625" defaultRowHeight="12.75"/>
  <cols>
    <col min="1" max="1" width="11.00390625" style="0" customWidth="1"/>
    <col min="2" max="2" width="19.00390625" style="0" customWidth="1"/>
    <col min="3" max="3" width="14.7109375" style="0" customWidth="1"/>
    <col min="4" max="4" width="12.57421875" style="0" customWidth="1"/>
    <col min="5" max="6" width="11.7109375" style="0" customWidth="1"/>
    <col min="7" max="7" width="9.421875" style="0" bestFit="1" customWidth="1"/>
  </cols>
  <sheetData>
    <row r="1" spans="1:8" ht="15.75">
      <c r="A1" s="227" t="s">
        <v>422</v>
      </c>
      <c r="B1" s="227"/>
      <c r="C1" s="227"/>
      <c r="D1" s="227"/>
      <c r="E1" s="227"/>
      <c r="F1" s="227"/>
      <c r="G1" s="227"/>
      <c r="H1" s="227"/>
    </row>
    <row r="2" spans="1:8" ht="15.75">
      <c r="A2" s="227" t="s">
        <v>423</v>
      </c>
      <c r="B2" s="227"/>
      <c r="C2" s="227"/>
      <c r="D2" s="227"/>
      <c r="E2" s="227"/>
      <c r="F2" s="227"/>
      <c r="G2" s="227"/>
      <c r="H2" s="227"/>
    </row>
    <row r="3" spans="1:8" ht="15.75">
      <c r="A3" s="227" t="s">
        <v>425</v>
      </c>
      <c r="B3" s="227"/>
      <c r="C3" s="227"/>
      <c r="D3" s="227"/>
      <c r="E3" s="227"/>
      <c r="F3" s="227"/>
      <c r="G3" s="227"/>
      <c r="H3" s="227"/>
    </row>
    <row r="6" spans="1:8" ht="23.25" thickBot="1">
      <c r="A6" s="223" t="s">
        <v>611</v>
      </c>
      <c r="B6" s="223"/>
      <c r="C6" s="86" t="s">
        <v>503</v>
      </c>
      <c r="D6" s="86" t="s">
        <v>612</v>
      </c>
      <c r="E6" s="86" t="s">
        <v>613</v>
      </c>
      <c r="F6" s="86" t="s">
        <v>639</v>
      </c>
      <c r="G6" s="86" t="s">
        <v>643</v>
      </c>
      <c r="H6" s="86" t="s">
        <v>644</v>
      </c>
    </row>
    <row r="7" spans="1:6" ht="12.75">
      <c r="A7" s="88"/>
      <c r="B7" s="88"/>
      <c r="C7" s="88"/>
      <c r="D7" s="88"/>
      <c r="E7" s="88"/>
      <c r="F7" s="88"/>
    </row>
    <row r="8" spans="1:6" ht="12.75">
      <c r="A8" s="138" t="s">
        <v>426</v>
      </c>
      <c r="B8" s="138"/>
      <c r="C8" s="138"/>
      <c r="D8" s="88"/>
      <c r="E8" s="88"/>
      <c r="F8" s="88"/>
    </row>
    <row r="9" spans="1:6" ht="12.75">
      <c r="A9" s="88"/>
      <c r="B9" s="88"/>
      <c r="C9" s="88"/>
      <c r="D9" s="88"/>
      <c r="E9" s="88"/>
      <c r="F9" s="88"/>
    </row>
    <row r="10" spans="1:8" ht="12.75">
      <c r="A10" s="102" t="s">
        <v>347</v>
      </c>
      <c r="B10" s="88"/>
      <c r="C10" s="92">
        <f>'önk-int.nélk'!K24</f>
        <v>102594</v>
      </c>
      <c r="D10" s="92">
        <f>'önk-int.nélk'!L24</f>
        <v>109968</v>
      </c>
      <c r="E10" s="92">
        <f>'önk-int.nélk'!M24</f>
        <v>109968</v>
      </c>
      <c r="F10" s="92">
        <f>'önk-int.nélk'!N24</f>
        <v>109019</v>
      </c>
      <c r="G10" s="92">
        <f>'önk-int.nélk'!O24</f>
        <v>109019</v>
      </c>
      <c r="H10" s="92">
        <f>'önk-int.nélk'!P24</f>
        <v>103318</v>
      </c>
    </row>
    <row r="11" spans="1:8" ht="12.75">
      <c r="A11" s="102" t="s">
        <v>349</v>
      </c>
      <c r="B11" s="88"/>
      <c r="C11" s="92">
        <f>'önk-int.nélk'!K25</f>
        <v>28670</v>
      </c>
      <c r="D11" s="92">
        <f>'önk-int.nélk'!L25</f>
        <v>31076</v>
      </c>
      <c r="E11" s="92">
        <f>'önk-int.nélk'!M25</f>
        <v>31076</v>
      </c>
      <c r="F11" s="92">
        <f>'önk-int.nélk'!N25</f>
        <v>31276</v>
      </c>
      <c r="G11" s="92">
        <f>'önk-int.nélk'!O25</f>
        <v>31276</v>
      </c>
      <c r="H11" s="92">
        <f>'önk-int.nélk'!P25</f>
        <v>30528</v>
      </c>
    </row>
    <row r="12" spans="1:8" ht="12.75">
      <c r="A12" s="102" t="s">
        <v>351</v>
      </c>
      <c r="B12" s="88"/>
      <c r="C12" s="92">
        <f>'önk-int.nélk'!K26</f>
        <v>83734</v>
      </c>
      <c r="D12" s="92">
        <f>'önk-int.nélk'!L26</f>
        <v>83734</v>
      </c>
      <c r="E12" s="92">
        <f>'önk-int.nélk'!M26</f>
        <v>93519</v>
      </c>
      <c r="F12" s="92">
        <f>'önk-int.nélk'!N26</f>
        <v>91138</v>
      </c>
      <c r="G12" s="92">
        <f>'önk-int.nélk'!O26</f>
        <v>89410</v>
      </c>
      <c r="H12" s="92">
        <f>'önk-int.nélk'!P26</f>
        <v>78497</v>
      </c>
    </row>
    <row r="13" spans="1:8" ht="12.75">
      <c r="A13" s="102" t="s">
        <v>355</v>
      </c>
      <c r="B13" s="88"/>
      <c r="C13" s="92">
        <f>'önk-int.nélk'!K27</f>
        <v>6280</v>
      </c>
      <c r="D13" s="92">
        <f>'önk-int.nélk'!L27</f>
        <v>55785</v>
      </c>
      <c r="E13" s="92">
        <f>'önk-int.nélk'!M27</f>
        <v>58695</v>
      </c>
      <c r="F13" s="92">
        <f>'önk-int.nélk'!N27</f>
        <v>63927</v>
      </c>
      <c r="G13" s="92">
        <f>'önk-int.nélk'!O27</f>
        <v>65555</v>
      </c>
      <c r="H13" s="92">
        <f>'önk-int.nélk'!P27</f>
        <v>65555</v>
      </c>
    </row>
    <row r="14" spans="1:8" ht="12.75">
      <c r="A14" s="151" t="s">
        <v>357</v>
      </c>
      <c r="B14" s="88"/>
      <c r="C14" s="90">
        <f aca="true" t="shared" si="0" ref="C14:H14">SUM(C10:C13)</f>
        <v>221278</v>
      </c>
      <c r="D14" s="90">
        <f t="shared" si="0"/>
        <v>280563</v>
      </c>
      <c r="E14" s="90">
        <f t="shared" si="0"/>
        <v>293258</v>
      </c>
      <c r="F14" s="90">
        <f t="shared" si="0"/>
        <v>295360</v>
      </c>
      <c r="G14" s="90">
        <f t="shared" si="0"/>
        <v>295260</v>
      </c>
      <c r="H14" s="90">
        <f t="shared" si="0"/>
        <v>277898</v>
      </c>
    </row>
    <row r="15" spans="1:8" ht="12.75">
      <c r="A15" s="99" t="s">
        <v>427</v>
      </c>
      <c r="B15" s="88"/>
      <c r="C15" s="88">
        <v>36</v>
      </c>
      <c r="D15" s="88">
        <v>36</v>
      </c>
      <c r="E15" s="88">
        <v>36</v>
      </c>
      <c r="F15" s="88">
        <v>36</v>
      </c>
      <c r="G15" s="88">
        <v>36</v>
      </c>
      <c r="H15" s="88">
        <v>36</v>
      </c>
    </row>
    <row r="16" spans="1:6" ht="12.75">
      <c r="A16" s="88"/>
      <c r="B16" s="88"/>
      <c r="C16" s="88"/>
      <c r="D16" s="88"/>
      <c r="E16" s="88"/>
      <c r="F16" s="88"/>
    </row>
    <row r="17" spans="1:6" ht="12.75">
      <c r="A17" s="89" t="s">
        <v>578</v>
      </c>
      <c r="B17" s="88"/>
      <c r="C17" s="88"/>
      <c r="D17" s="88"/>
      <c r="E17" s="88"/>
      <c r="F17" s="88"/>
    </row>
    <row r="18" spans="1:6" ht="12.75">
      <c r="A18" s="88"/>
      <c r="B18" s="88"/>
      <c r="C18" s="88"/>
      <c r="D18" s="88"/>
      <c r="E18" s="88"/>
      <c r="F18" s="88"/>
    </row>
    <row r="19" spans="1:8" ht="12.75">
      <c r="A19" s="88" t="s">
        <v>347</v>
      </c>
      <c r="B19" s="88"/>
      <c r="C19" s="92">
        <f>'önk-int.nélk'!K33</f>
        <v>0</v>
      </c>
      <c r="D19" s="92">
        <f>'önk-int.nélk'!L33</f>
        <v>516</v>
      </c>
      <c r="E19" s="92">
        <f>'önk-int.nélk'!M33</f>
        <v>516</v>
      </c>
      <c r="F19" s="92">
        <f>'önk-int.nélk'!N33</f>
        <v>516</v>
      </c>
      <c r="G19" s="92">
        <f>'önk-int.nélk'!O33</f>
        <v>516</v>
      </c>
      <c r="H19" s="92">
        <f>'önk-int.nélk'!P33</f>
        <v>516</v>
      </c>
    </row>
    <row r="20" spans="1:8" ht="12.75">
      <c r="A20" s="88" t="s">
        <v>349</v>
      </c>
      <c r="B20" s="88"/>
      <c r="C20" s="92">
        <f>'önk-int.nélk'!K34</f>
        <v>0</v>
      </c>
      <c r="D20" s="92">
        <f>'önk-int.nélk'!L34</f>
        <v>135</v>
      </c>
      <c r="E20" s="92">
        <f>'önk-int.nélk'!M34</f>
        <v>135</v>
      </c>
      <c r="F20" s="92">
        <f>'önk-int.nélk'!N34</f>
        <v>135</v>
      </c>
      <c r="G20" s="92">
        <f>'önk-int.nélk'!O34</f>
        <v>135</v>
      </c>
      <c r="H20" s="92">
        <f>'önk-int.nélk'!P34</f>
        <v>135</v>
      </c>
    </row>
    <row r="21" spans="1:8" ht="12.75">
      <c r="A21" s="88" t="s">
        <v>351</v>
      </c>
      <c r="B21" s="88"/>
      <c r="C21" s="92">
        <f>'önk-int.nélk'!K35</f>
        <v>0</v>
      </c>
      <c r="D21" s="92">
        <f>'önk-int.nélk'!L35</f>
        <v>454</v>
      </c>
      <c r="E21" s="92">
        <f>'önk-int.nélk'!M35</f>
        <v>454</v>
      </c>
      <c r="F21" s="92">
        <f>'önk-int.nélk'!N35</f>
        <v>454</v>
      </c>
      <c r="G21" s="92">
        <f>'önk-int.nélk'!O35</f>
        <v>463</v>
      </c>
      <c r="H21" s="92">
        <f>'önk-int.nélk'!P35</f>
        <v>462</v>
      </c>
    </row>
    <row r="22" spans="1:8" ht="12.75">
      <c r="A22" s="89" t="s">
        <v>357</v>
      </c>
      <c r="B22" s="88"/>
      <c r="C22" s="90">
        <f aca="true" t="shared" si="1" ref="C22:H22">SUM(C19:C21)</f>
        <v>0</v>
      </c>
      <c r="D22" s="90">
        <f t="shared" si="1"/>
        <v>1105</v>
      </c>
      <c r="E22" s="90">
        <f t="shared" si="1"/>
        <v>1105</v>
      </c>
      <c r="F22" s="90">
        <f t="shared" si="1"/>
        <v>1105</v>
      </c>
      <c r="G22" s="90">
        <f t="shared" si="1"/>
        <v>1114</v>
      </c>
      <c r="H22" s="90">
        <f t="shared" si="1"/>
        <v>1113</v>
      </c>
    </row>
    <row r="23" spans="1:6" ht="12.75">
      <c r="A23" s="88"/>
      <c r="B23" s="88"/>
      <c r="C23" s="88"/>
      <c r="D23" s="88"/>
      <c r="E23" s="88"/>
      <c r="F23" s="88"/>
    </row>
    <row r="24" spans="1:6" ht="12.75">
      <c r="A24" s="89" t="s">
        <v>579</v>
      </c>
      <c r="B24" s="88"/>
      <c r="C24" s="88"/>
      <c r="D24" s="88"/>
      <c r="E24" s="88"/>
      <c r="F24" s="88"/>
    </row>
    <row r="25" spans="1:6" ht="12.75">
      <c r="A25" s="88"/>
      <c r="B25" s="88"/>
      <c r="C25" s="88"/>
      <c r="D25" s="88"/>
      <c r="E25" s="88"/>
      <c r="F25" s="88"/>
    </row>
    <row r="26" spans="1:8" ht="12.75">
      <c r="A26" s="88" t="s">
        <v>347</v>
      </c>
      <c r="B26" s="88"/>
      <c r="C26" s="92">
        <f>'önk-int.nélk'!K39</f>
        <v>0</v>
      </c>
      <c r="D26" s="92">
        <f>'önk-int.nélk'!L39</f>
        <v>0</v>
      </c>
      <c r="E26" s="92">
        <f>'önk-int.nélk'!M39</f>
        <v>0</v>
      </c>
      <c r="F26" s="92">
        <f>'önk-int.nélk'!N39</f>
        <v>289</v>
      </c>
      <c r="G26" s="92">
        <f>'önk-int.nélk'!O39</f>
        <v>289</v>
      </c>
      <c r="H26" s="92">
        <f>'önk-int.nélk'!P39</f>
        <v>275</v>
      </c>
    </row>
    <row r="27" spans="1:8" ht="12.75">
      <c r="A27" s="88" t="s">
        <v>349</v>
      </c>
      <c r="B27" s="88"/>
      <c r="C27" s="92">
        <f>'önk-int.nélk'!K40</f>
        <v>0</v>
      </c>
      <c r="D27" s="92">
        <f>'önk-int.nélk'!L40</f>
        <v>0</v>
      </c>
      <c r="E27" s="92">
        <f>'önk-int.nélk'!M40</f>
        <v>0</v>
      </c>
      <c r="F27" s="92">
        <f>'önk-int.nélk'!N40</f>
        <v>15</v>
      </c>
      <c r="G27" s="92">
        <f>'önk-int.nélk'!O40</f>
        <v>73</v>
      </c>
      <c r="H27" s="92">
        <f>'önk-int.nélk'!P40</f>
        <v>73</v>
      </c>
    </row>
    <row r="28" spans="1:8" ht="12.75">
      <c r="A28" s="88" t="s">
        <v>351</v>
      </c>
      <c r="B28" s="88"/>
      <c r="C28" s="92">
        <f>'önk-int.nélk'!K41</f>
        <v>0</v>
      </c>
      <c r="D28" s="92">
        <f>'önk-int.nélk'!L41</f>
        <v>0</v>
      </c>
      <c r="E28" s="92">
        <f>'önk-int.nélk'!M41</f>
        <v>0</v>
      </c>
      <c r="F28" s="92">
        <f>'önk-int.nélk'!N41</f>
        <v>647</v>
      </c>
      <c r="G28" s="92">
        <f>'önk-int.nélk'!O41</f>
        <v>531</v>
      </c>
      <c r="H28" s="92">
        <f>'önk-int.nélk'!P41</f>
        <v>530</v>
      </c>
    </row>
    <row r="29" spans="1:8" ht="12.75">
      <c r="A29" s="89" t="s">
        <v>357</v>
      </c>
      <c r="B29" s="88"/>
      <c r="C29" s="90">
        <f aca="true" t="shared" si="2" ref="C29:H29">SUM(C26:C28)</f>
        <v>0</v>
      </c>
      <c r="D29" s="90">
        <f t="shared" si="2"/>
        <v>0</v>
      </c>
      <c r="E29" s="90">
        <f t="shared" si="2"/>
        <v>0</v>
      </c>
      <c r="F29" s="90">
        <f t="shared" si="2"/>
        <v>951</v>
      </c>
      <c r="G29" s="90">
        <f t="shared" si="2"/>
        <v>893</v>
      </c>
      <c r="H29" s="90">
        <f t="shared" si="2"/>
        <v>878</v>
      </c>
    </row>
    <row r="30" spans="1:6" ht="12.75">
      <c r="A30" s="88"/>
      <c r="B30" s="88"/>
      <c r="C30" s="88"/>
      <c r="D30" s="88"/>
      <c r="E30" s="88"/>
      <c r="F30" s="88"/>
    </row>
    <row r="31" spans="1:6" ht="12.75">
      <c r="A31" s="89" t="s">
        <v>402</v>
      </c>
      <c r="B31" s="88"/>
      <c r="C31" s="88"/>
      <c r="D31" s="88"/>
      <c r="E31" s="88"/>
      <c r="F31" s="88"/>
    </row>
    <row r="32" spans="1:6" ht="12.75">
      <c r="A32" s="88"/>
      <c r="B32" s="88"/>
      <c r="C32" s="88"/>
      <c r="D32" s="88"/>
      <c r="E32" s="88"/>
      <c r="F32" s="88"/>
    </row>
    <row r="33" spans="1:8" ht="12.75">
      <c r="A33" s="91" t="s">
        <v>575</v>
      </c>
      <c r="B33" s="88"/>
      <c r="C33" s="88"/>
      <c r="D33" s="88"/>
      <c r="E33" s="88"/>
      <c r="F33" s="88"/>
      <c r="H33" s="5">
        <f>'751999'!P3</f>
        <v>19429</v>
      </c>
    </row>
    <row r="34" spans="1:8" ht="12.75">
      <c r="A34" s="89" t="s">
        <v>357</v>
      </c>
      <c r="B34" s="88"/>
      <c r="C34" s="88"/>
      <c r="D34" s="88"/>
      <c r="E34" s="88"/>
      <c r="F34" s="88"/>
      <c r="H34" s="5">
        <f>SUM(H33)</f>
        <v>19429</v>
      </c>
    </row>
    <row r="35" spans="1:6" ht="12.75">
      <c r="A35" s="88"/>
      <c r="B35" s="88"/>
      <c r="C35" s="88"/>
      <c r="D35" s="88"/>
      <c r="E35" s="88"/>
      <c r="F35" s="88"/>
    </row>
    <row r="36" spans="1:6" ht="12.75">
      <c r="A36" s="90" t="s">
        <v>428</v>
      </c>
      <c r="B36" s="88"/>
      <c r="C36" s="88"/>
      <c r="D36" s="88"/>
      <c r="E36" s="88"/>
      <c r="F36" s="88"/>
    </row>
    <row r="37" spans="1:6" ht="12.75">
      <c r="A37" s="88"/>
      <c r="B37" s="88"/>
      <c r="C37" s="88"/>
      <c r="D37" s="88"/>
      <c r="E37" s="88"/>
      <c r="F37" s="88"/>
    </row>
    <row r="38" spans="1:8" ht="12.75">
      <c r="A38" s="88" t="s">
        <v>351</v>
      </c>
      <c r="B38" s="88"/>
      <c r="C38" s="92">
        <f>'önk-int.nélk'!K3</f>
        <v>3000</v>
      </c>
      <c r="D38" s="92">
        <f>'önk-int.nélk'!L3</f>
        <v>3000</v>
      </c>
      <c r="E38" s="92">
        <f>'önk-int.nélk'!M3</f>
        <v>6828</v>
      </c>
      <c r="F38" s="92">
        <f>'önk-int.nélk'!N3</f>
        <v>7665</v>
      </c>
      <c r="G38" s="92">
        <f>'önk-int.nélk'!O3</f>
        <v>6549</v>
      </c>
      <c r="H38" s="92">
        <f>'önk-int.nélk'!P3</f>
        <v>6549</v>
      </c>
    </row>
    <row r="39" spans="1:8" ht="12.75">
      <c r="A39" s="89" t="s">
        <v>357</v>
      </c>
      <c r="B39" s="88"/>
      <c r="C39" s="90">
        <f aca="true" t="shared" si="3" ref="C39:H39">SUM(C38)</f>
        <v>3000</v>
      </c>
      <c r="D39" s="90">
        <f t="shared" si="3"/>
        <v>3000</v>
      </c>
      <c r="E39" s="90">
        <f t="shared" si="3"/>
        <v>6828</v>
      </c>
      <c r="F39" s="90">
        <f t="shared" si="3"/>
        <v>7665</v>
      </c>
      <c r="G39" s="90">
        <f t="shared" si="3"/>
        <v>6549</v>
      </c>
      <c r="H39" s="90">
        <f t="shared" si="3"/>
        <v>6549</v>
      </c>
    </row>
    <row r="40" spans="1:6" ht="12.75">
      <c r="A40" s="88"/>
      <c r="B40" s="88"/>
      <c r="C40" s="88"/>
      <c r="D40" s="88"/>
      <c r="E40" s="88"/>
      <c r="F40" s="88"/>
    </row>
    <row r="41" spans="1:6" ht="12.75">
      <c r="A41" s="90" t="s">
        <v>429</v>
      </c>
      <c r="B41" s="88"/>
      <c r="C41" s="88"/>
      <c r="D41" s="88"/>
      <c r="E41" s="88"/>
      <c r="F41" s="88"/>
    </row>
    <row r="42" spans="1:6" ht="12.75">
      <c r="A42" s="88"/>
      <c r="B42" s="88"/>
      <c r="C42" s="88"/>
      <c r="D42" s="88"/>
      <c r="E42" s="88"/>
      <c r="F42" s="88"/>
    </row>
    <row r="43" spans="1:8" ht="12.75">
      <c r="A43" s="88" t="s">
        <v>351</v>
      </c>
      <c r="B43" s="88"/>
      <c r="C43" s="92">
        <f>'önk-int.nélk'!K7</f>
        <v>8000</v>
      </c>
      <c r="D43" s="92">
        <f>'önk-int.nélk'!L7</f>
        <v>8000</v>
      </c>
      <c r="E43" s="92">
        <f>'önk-int.nélk'!M7</f>
        <v>8108</v>
      </c>
      <c r="F43" s="92">
        <f>'önk-int.nélk'!N7</f>
        <v>8108</v>
      </c>
      <c r="G43" s="92">
        <f>'önk-int.nélk'!O7</f>
        <v>8188</v>
      </c>
      <c r="H43" s="92">
        <f>'önk-int.nélk'!P7</f>
        <v>8188</v>
      </c>
    </row>
    <row r="44" spans="1:8" ht="12.75">
      <c r="A44" s="89" t="s">
        <v>357</v>
      </c>
      <c r="B44" s="88"/>
      <c r="C44" s="90">
        <f aca="true" t="shared" si="4" ref="C44:H44">SUM(C43)</f>
        <v>8000</v>
      </c>
      <c r="D44" s="90">
        <f t="shared" si="4"/>
        <v>8000</v>
      </c>
      <c r="E44" s="90">
        <f t="shared" si="4"/>
        <v>8108</v>
      </c>
      <c r="F44" s="90">
        <f t="shared" si="4"/>
        <v>8108</v>
      </c>
      <c r="G44" s="90">
        <f t="shared" si="4"/>
        <v>8188</v>
      </c>
      <c r="H44" s="90">
        <f t="shared" si="4"/>
        <v>8188</v>
      </c>
    </row>
    <row r="45" spans="1:6" ht="12.75">
      <c r="A45" s="88"/>
      <c r="B45" s="88"/>
      <c r="C45" s="88"/>
      <c r="D45" s="88"/>
      <c r="E45" s="88"/>
      <c r="F45" s="88"/>
    </row>
    <row r="46" spans="1:6" ht="12.75">
      <c r="A46" s="90" t="s">
        <v>430</v>
      </c>
      <c r="B46" s="88"/>
      <c r="C46" s="88"/>
      <c r="D46" s="88"/>
      <c r="E46" s="88"/>
      <c r="F46" s="88"/>
    </row>
    <row r="47" spans="1:6" ht="12.75">
      <c r="A47" s="88"/>
      <c r="B47" s="88"/>
      <c r="C47" s="88"/>
      <c r="D47" s="88"/>
      <c r="E47" s="88"/>
      <c r="F47" s="88"/>
    </row>
    <row r="48" spans="1:8" ht="12.75">
      <c r="A48" s="88" t="s">
        <v>347</v>
      </c>
      <c r="B48" s="88"/>
      <c r="C48" s="92">
        <f>'önk-int.nélk'!K13</f>
        <v>14080</v>
      </c>
      <c r="D48" s="92">
        <f>'önk-int.nélk'!L13</f>
        <v>14080</v>
      </c>
      <c r="E48" s="92">
        <f>'önk-int.nélk'!M13</f>
        <v>14080</v>
      </c>
      <c r="F48" s="92">
        <f>'önk-int.nélk'!N13</f>
        <v>14480</v>
      </c>
      <c r="G48" s="92">
        <f>'önk-int.nélk'!O13</f>
        <v>13837</v>
      </c>
      <c r="H48" s="92">
        <f>'önk-int.nélk'!P13</f>
        <v>13798</v>
      </c>
    </row>
    <row r="49" spans="1:8" ht="12.75">
      <c r="A49" s="88" t="s">
        <v>349</v>
      </c>
      <c r="B49" s="88"/>
      <c r="C49" s="92">
        <f>'önk-int.nélk'!K14</f>
        <v>4436</v>
      </c>
      <c r="D49" s="92">
        <f>'önk-int.nélk'!L14</f>
        <v>4436</v>
      </c>
      <c r="E49" s="92">
        <f>'önk-int.nélk'!M14</f>
        <v>4436</v>
      </c>
      <c r="F49" s="92">
        <f>'önk-int.nélk'!N14</f>
        <v>4436</v>
      </c>
      <c r="G49" s="92">
        <f>'önk-int.nélk'!O14</f>
        <v>4436</v>
      </c>
      <c r="H49" s="92">
        <f>'önk-int.nélk'!P14</f>
        <v>4356</v>
      </c>
    </row>
    <row r="50" spans="1:8" ht="12.75">
      <c r="A50" s="88" t="s">
        <v>351</v>
      </c>
      <c r="B50" s="88"/>
      <c r="C50" s="92">
        <f>'önk-int.nélk'!K15</f>
        <v>20500</v>
      </c>
      <c r="D50" s="92">
        <f>'önk-int.nélk'!L15</f>
        <v>20500</v>
      </c>
      <c r="E50" s="92">
        <f>'önk-int.nélk'!M15</f>
        <v>21387</v>
      </c>
      <c r="F50" s="92">
        <f>'önk-int.nélk'!N15</f>
        <v>21387</v>
      </c>
      <c r="G50" s="92">
        <f>'önk-int.nélk'!O15</f>
        <v>22030</v>
      </c>
      <c r="H50" s="92">
        <f>'önk-int.nélk'!P15</f>
        <v>22028</v>
      </c>
    </row>
    <row r="51" spans="1:8" ht="12.75">
      <c r="A51" s="89" t="s">
        <v>357</v>
      </c>
      <c r="B51" s="88"/>
      <c r="C51" s="90">
        <f aca="true" t="shared" si="5" ref="C51:H51">SUM(C48:C50)</f>
        <v>39016</v>
      </c>
      <c r="D51" s="90">
        <f t="shared" si="5"/>
        <v>39016</v>
      </c>
      <c r="E51" s="90">
        <f t="shared" si="5"/>
        <v>39903</v>
      </c>
      <c r="F51" s="90">
        <f t="shared" si="5"/>
        <v>40303</v>
      </c>
      <c r="G51" s="90">
        <f t="shared" si="5"/>
        <v>40303</v>
      </c>
      <c r="H51" s="90">
        <f t="shared" si="5"/>
        <v>40182</v>
      </c>
    </row>
    <row r="52" spans="1:8" ht="12.75">
      <c r="A52" s="99" t="s">
        <v>427</v>
      </c>
      <c r="B52" s="88"/>
      <c r="C52" s="88">
        <v>10</v>
      </c>
      <c r="D52" s="88">
        <v>10</v>
      </c>
      <c r="E52" s="88">
        <v>10</v>
      </c>
      <c r="F52" s="88">
        <v>10</v>
      </c>
      <c r="G52" s="88">
        <v>10</v>
      </c>
      <c r="H52" s="88">
        <v>10</v>
      </c>
    </row>
    <row r="53" spans="1:6" ht="12.75">
      <c r="A53" s="88"/>
      <c r="B53" s="88"/>
      <c r="C53" s="88"/>
      <c r="D53" s="88"/>
      <c r="E53" s="88"/>
      <c r="F53" s="88"/>
    </row>
    <row r="54" spans="1:6" ht="12.75">
      <c r="A54" s="90" t="s">
        <v>431</v>
      </c>
      <c r="B54" s="88"/>
      <c r="C54" s="88"/>
      <c r="D54" s="88"/>
      <c r="E54" s="88"/>
      <c r="F54" s="88"/>
    </row>
    <row r="55" spans="1:6" ht="12.75">
      <c r="A55" s="88"/>
      <c r="B55" s="88"/>
      <c r="C55" s="88"/>
      <c r="D55" s="88"/>
      <c r="E55" s="88"/>
      <c r="F55" s="88"/>
    </row>
    <row r="56" spans="1:8" ht="12.75">
      <c r="A56" s="88" t="s">
        <v>351</v>
      </c>
      <c r="B56" s="88"/>
      <c r="C56" s="92">
        <f>'önk-int.nélk'!K19</f>
        <v>8620</v>
      </c>
      <c r="D56" s="92">
        <f>'önk-int.nélk'!L19</f>
        <v>8620</v>
      </c>
      <c r="E56" s="92">
        <f>'önk-int.nélk'!M19</f>
        <v>8750</v>
      </c>
      <c r="F56" s="92">
        <f>'önk-int.nélk'!N19</f>
        <v>8750</v>
      </c>
      <c r="G56" s="92">
        <f>'önk-int.nélk'!O19</f>
        <v>8972</v>
      </c>
      <c r="H56" s="92">
        <f>'önk-int.nélk'!P19</f>
        <v>8972</v>
      </c>
    </row>
    <row r="57" spans="1:8" ht="12.75">
      <c r="A57" s="89" t="s">
        <v>357</v>
      </c>
      <c r="B57" s="88"/>
      <c r="C57" s="90">
        <f aca="true" t="shared" si="6" ref="C57:H57">SUM(C56)</f>
        <v>8620</v>
      </c>
      <c r="D57" s="90">
        <f t="shared" si="6"/>
        <v>8620</v>
      </c>
      <c r="E57" s="90">
        <f t="shared" si="6"/>
        <v>8750</v>
      </c>
      <c r="F57" s="90">
        <f t="shared" si="6"/>
        <v>8750</v>
      </c>
      <c r="G57" s="90">
        <f t="shared" si="6"/>
        <v>8972</v>
      </c>
      <c r="H57" s="90">
        <f t="shared" si="6"/>
        <v>8972</v>
      </c>
    </row>
    <row r="58" spans="1:6" ht="12.75">
      <c r="A58" s="88"/>
      <c r="B58" s="88"/>
      <c r="C58" s="88"/>
      <c r="D58" s="88"/>
      <c r="E58" s="88"/>
      <c r="F58" s="88"/>
    </row>
    <row r="59" spans="1:6" ht="12.75">
      <c r="A59" s="90" t="s">
        <v>432</v>
      </c>
      <c r="B59" s="88"/>
      <c r="C59" s="88"/>
      <c r="D59" s="88"/>
      <c r="E59" s="88"/>
      <c r="F59" s="88"/>
    </row>
    <row r="60" spans="1:6" ht="12.75">
      <c r="A60" s="88"/>
      <c r="B60" s="88"/>
      <c r="C60" s="88"/>
      <c r="D60" s="88"/>
      <c r="E60" s="88"/>
      <c r="F60" s="88"/>
    </row>
    <row r="61" spans="1:8" ht="12.75">
      <c r="A61" s="88" t="s">
        <v>347</v>
      </c>
      <c r="B61" s="88"/>
      <c r="C61" s="92">
        <f>'önk-int.nélk'!K52</f>
        <v>13399</v>
      </c>
      <c r="D61" s="92">
        <f>'önk-int.nélk'!L52</f>
        <v>13721</v>
      </c>
      <c r="E61" s="92">
        <f>'önk-int.nélk'!M52</f>
        <v>13721</v>
      </c>
      <c r="F61" s="92">
        <f>'önk-int.nélk'!N52</f>
        <v>12161</v>
      </c>
      <c r="G61" s="92">
        <f>'önk-int.nélk'!O52</f>
        <v>12132</v>
      </c>
      <c r="H61" s="92">
        <f>'önk-int.nélk'!P52</f>
        <v>11997</v>
      </c>
    </row>
    <row r="62" spans="1:8" ht="12.75">
      <c r="A62" s="88" t="s">
        <v>349</v>
      </c>
      <c r="B62" s="88"/>
      <c r="C62" s="92">
        <f>'önk-int.nélk'!K53</f>
        <v>4538</v>
      </c>
      <c r="D62" s="92">
        <f>'önk-int.nélk'!L53</f>
        <v>4538</v>
      </c>
      <c r="E62" s="92">
        <f>'önk-int.nélk'!M53</f>
        <v>4538</v>
      </c>
      <c r="F62" s="92">
        <f>'önk-int.nélk'!N53</f>
        <v>4047</v>
      </c>
      <c r="G62" s="92">
        <f>'önk-int.nélk'!O53</f>
        <v>4047</v>
      </c>
      <c r="H62" s="92">
        <f>'önk-int.nélk'!P53</f>
        <v>4029</v>
      </c>
    </row>
    <row r="63" spans="1:8" ht="12.75">
      <c r="A63" s="88" t="s">
        <v>351</v>
      </c>
      <c r="B63" s="88"/>
      <c r="C63" s="92">
        <f>'önk-int.nélk'!K54</f>
        <v>2301</v>
      </c>
      <c r="D63" s="92">
        <f>'önk-int.nélk'!L54</f>
        <v>2301</v>
      </c>
      <c r="E63" s="92">
        <f>'önk-int.nélk'!M54</f>
        <v>2301</v>
      </c>
      <c r="F63" s="92">
        <f>'önk-int.nélk'!N54</f>
        <v>2398</v>
      </c>
      <c r="G63" s="92">
        <f>'önk-int.nélk'!O54</f>
        <v>2427</v>
      </c>
      <c r="H63" s="92">
        <f>'önk-int.nélk'!P54</f>
        <v>2427</v>
      </c>
    </row>
    <row r="64" spans="1:8" ht="12.75">
      <c r="A64" s="89" t="s">
        <v>357</v>
      </c>
      <c r="B64" s="88"/>
      <c r="C64" s="90">
        <f aca="true" t="shared" si="7" ref="C64:H64">SUM(C61:C63)</f>
        <v>20238</v>
      </c>
      <c r="D64" s="90">
        <f t="shared" si="7"/>
        <v>20560</v>
      </c>
      <c r="E64" s="90">
        <f t="shared" si="7"/>
        <v>20560</v>
      </c>
      <c r="F64" s="90">
        <f t="shared" si="7"/>
        <v>18606</v>
      </c>
      <c r="G64" s="90">
        <f t="shared" si="7"/>
        <v>18606</v>
      </c>
      <c r="H64" s="90">
        <f t="shared" si="7"/>
        <v>18453</v>
      </c>
    </row>
    <row r="65" spans="1:8" ht="12.75">
      <c r="A65" s="99" t="s">
        <v>427</v>
      </c>
      <c r="B65" s="88"/>
      <c r="C65" s="88">
        <v>2</v>
      </c>
      <c r="D65" s="88">
        <v>2</v>
      </c>
      <c r="E65" s="88">
        <v>2</v>
      </c>
      <c r="F65" s="88">
        <v>2</v>
      </c>
      <c r="G65" s="88">
        <v>2</v>
      </c>
      <c r="H65" s="88">
        <v>2</v>
      </c>
    </row>
    <row r="66" spans="1:6" ht="12.75">
      <c r="A66" s="88"/>
      <c r="B66" s="88"/>
      <c r="C66" s="88"/>
      <c r="D66" s="88"/>
      <c r="E66" s="88"/>
      <c r="F66" s="88"/>
    </row>
    <row r="67" spans="1:6" ht="12.75">
      <c r="A67" s="89" t="s">
        <v>433</v>
      </c>
      <c r="B67" s="88"/>
      <c r="C67" s="88"/>
      <c r="D67" s="88"/>
      <c r="E67" s="88"/>
      <c r="F67" s="88"/>
    </row>
    <row r="68" spans="1:6" ht="12.75">
      <c r="A68" s="88"/>
      <c r="B68" s="88"/>
      <c r="C68" s="88"/>
      <c r="D68" s="88"/>
      <c r="E68" s="88"/>
      <c r="F68" s="88"/>
    </row>
    <row r="69" spans="1:8" ht="12.75">
      <c r="A69" s="88" t="s">
        <v>245</v>
      </c>
      <c r="B69" s="88"/>
      <c r="C69" s="92">
        <f>'önk-int.nélk'!K45</f>
        <v>201</v>
      </c>
      <c r="D69" s="92">
        <f>'önk-int.nélk'!L45</f>
        <v>201</v>
      </c>
      <c r="E69" s="92">
        <f>'önk-int.nélk'!M45</f>
        <v>201</v>
      </c>
      <c r="F69" s="92">
        <f>'önk-int.nélk'!N45</f>
        <v>201</v>
      </c>
      <c r="G69" s="92">
        <f>'önk-int.nélk'!O45</f>
        <v>201</v>
      </c>
      <c r="H69" s="92">
        <f>'önk-int.nélk'!P45</f>
        <v>5</v>
      </c>
    </row>
    <row r="70" spans="1:8" ht="12.75">
      <c r="A70" s="89" t="s">
        <v>357</v>
      </c>
      <c r="B70" s="88"/>
      <c r="C70" s="90">
        <f aca="true" t="shared" si="8" ref="C70:H70">SUM(C69)</f>
        <v>201</v>
      </c>
      <c r="D70" s="90">
        <f t="shared" si="8"/>
        <v>201</v>
      </c>
      <c r="E70" s="90">
        <f t="shared" si="8"/>
        <v>201</v>
      </c>
      <c r="F70" s="90">
        <f t="shared" si="8"/>
        <v>201</v>
      </c>
      <c r="G70" s="90">
        <f t="shared" si="8"/>
        <v>201</v>
      </c>
      <c r="H70" s="90">
        <f t="shared" si="8"/>
        <v>5</v>
      </c>
    </row>
    <row r="71" spans="1:6" ht="12.75">
      <c r="A71" s="88"/>
      <c r="B71" s="88"/>
      <c r="C71" s="88"/>
      <c r="D71" s="88"/>
      <c r="E71" s="88"/>
      <c r="F71" s="88"/>
    </row>
    <row r="72" spans="1:6" ht="12.75">
      <c r="A72" s="90" t="s">
        <v>434</v>
      </c>
      <c r="B72" s="88"/>
      <c r="C72" s="88"/>
      <c r="D72" s="88"/>
      <c r="E72" s="88"/>
      <c r="F72" s="88"/>
    </row>
    <row r="73" spans="1:6" ht="12.75">
      <c r="A73" s="88"/>
      <c r="B73" s="88"/>
      <c r="C73" s="88"/>
      <c r="D73" s="88"/>
      <c r="E73" s="88"/>
      <c r="F73" s="88"/>
    </row>
    <row r="74" spans="1:8" ht="12.75">
      <c r="A74" s="88" t="s">
        <v>351</v>
      </c>
      <c r="B74" s="88"/>
      <c r="C74" s="92">
        <f>'önk-int.nélk'!K58</f>
        <v>200</v>
      </c>
      <c r="D74" s="92">
        <f>'önk-int.nélk'!L58</f>
        <v>200</v>
      </c>
      <c r="E74" s="92">
        <f>'önk-int.nélk'!M58</f>
        <v>200</v>
      </c>
      <c r="F74" s="92">
        <f>'önk-int.nélk'!N58</f>
        <v>200</v>
      </c>
      <c r="G74" s="92">
        <f>'önk-int.nélk'!O58</f>
        <v>0</v>
      </c>
      <c r="H74" s="92">
        <f>'önk-int.nélk'!P58</f>
        <v>0</v>
      </c>
    </row>
    <row r="75" spans="1:8" ht="12.75">
      <c r="A75" s="89" t="s">
        <v>357</v>
      </c>
      <c r="B75" s="88"/>
      <c r="C75" s="90">
        <f aca="true" t="shared" si="9" ref="C75:H75">SUM(C74)</f>
        <v>200</v>
      </c>
      <c r="D75" s="90">
        <f t="shared" si="9"/>
        <v>200</v>
      </c>
      <c r="E75" s="90">
        <f t="shared" si="9"/>
        <v>200</v>
      </c>
      <c r="F75" s="90">
        <f t="shared" si="9"/>
        <v>200</v>
      </c>
      <c r="G75" s="90">
        <f t="shared" si="9"/>
        <v>0</v>
      </c>
      <c r="H75" s="90">
        <f t="shared" si="9"/>
        <v>0</v>
      </c>
    </row>
    <row r="76" spans="1:6" ht="12.75">
      <c r="A76" s="88"/>
      <c r="B76" s="88"/>
      <c r="C76" s="88"/>
      <c r="D76" s="88"/>
      <c r="E76" s="88"/>
      <c r="F76" s="88"/>
    </row>
    <row r="77" spans="1:6" ht="12.75">
      <c r="A77" s="90" t="s">
        <v>435</v>
      </c>
      <c r="B77" s="88"/>
      <c r="C77" s="88"/>
      <c r="D77" s="88"/>
      <c r="E77" s="88"/>
      <c r="F77" s="88"/>
    </row>
    <row r="78" spans="1:6" ht="12.75">
      <c r="A78" s="88"/>
      <c r="B78" s="88"/>
      <c r="C78" s="88"/>
      <c r="D78" s="88"/>
      <c r="E78" s="88"/>
      <c r="F78" s="88"/>
    </row>
    <row r="79" spans="1:8" ht="12.75">
      <c r="A79" s="88" t="s">
        <v>351</v>
      </c>
      <c r="B79" s="88"/>
      <c r="C79" s="92">
        <f>'önk-int.nélk'!K62</f>
        <v>13737</v>
      </c>
      <c r="D79" s="92">
        <f>'önk-int.nélk'!L62</f>
        <v>13737</v>
      </c>
      <c r="E79" s="92">
        <f>'önk-int.nélk'!M62</f>
        <v>13737</v>
      </c>
      <c r="F79" s="92">
        <f>'önk-int.nélk'!N62</f>
        <v>13737</v>
      </c>
      <c r="G79" s="92">
        <f>'önk-int.nélk'!O62</f>
        <v>13737</v>
      </c>
      <c r="H79" s="92">
        <f>'önk-int.nélk'!P62</f>
        <v>13280</v>
      </c>
    </row>
    <row r="80" spans="1:8" ht="12.75">
      <c r="A80" s="89" t="s">
        <v>357</v>
      </c>
      <c r="B80" s="88"/>
      <c r="C80" s="90">
        <f aca="true" t="shared" si="10" ref="C80:H80">SUM(C79)</f>
        <v>13737</v>
      </c>
      <c r="D80" s="90">
        <f t="shared" si="10"/>
        <v>13737</v>
      </c>
      <c r="E80" s="90">
        <f t="shared" si="10"/>
        <v>13737</v>
      </c>
      <c r="F80" s="90">
        <f t="shared" si="10"/>
        <v>13737</v>
      </c>
      <c r="G80" s="90">
        <f t="shared" si="10"/>
        <v>13737</v>
      </c>
      <c r="H80" s="90">
        <f t="shared" si="10"/>
        <v>13280</v>
      </c>
    </row>
    <row r="81" spans="1:6" ht="12.75">
      <c r="A81" s="88"/>
      <c r="B81" s="88"/>
      <c r="C81" s="88"/>
      <c r="D81" s="88"/>
      <c r="E81" s="88"/>
      <c r="F81" s="88"/>
    </row>
    <row r="82" spans="1:6" ht="12.75">
      <c r="A82" s="90" t="s">
        <v>436</v>
      </c>
      <c r="B82" s="88"/>
      <c r="C82" s="88"/>
      <c r="D82" s="88"/>
      <c r="E82" s="88"/>
      <c r="F82" s="88"/>
    </row>
    <row r="83" spans="1:6" ht="12.75">
      <c r="A83" s="88"/>
      <c r="B83" s="88"/>
      <c r="C83" s="88"/>
      <c r="D83" s="88"/>
      <c r="E83" s="88"/>
      <c r="F83" s="88"/>
    </row>
    <row r="84" spans="1:8" ht="12.75">
      <c r="A84" s="88" t="s">
        <v>351</v>
      </c>
      <c r="B84" s="88"/>
      <c r="C84" s="92">
        <f>'önk-int.nélk'!K70</f>
        <v>1010</v>
      </c>
      <c r="D84" s="92">
        <f>'önk-int.nélk'!L70</f>
        <v>1010</v>
      </c>
      <c r="E84" s="92">
        <f>'önk-int.nélk'!M70</f>
        <v>1510</v>
      </c>
      <c r="F84" s="92">
        <f>'önk-int.nélk'!N70</f>
        <v>1510</v>
      </c>
      <c r="G84" s="92">
        <f>'önk-int.nélk'!O70</f>
        <v>1516</v>
      </c>
      <c r="H84" s="92">
        <f>'önk-int.nélk'!P70</f>
        <v>1515</v>
      </c>
    </row>
    <row r="85" spans="1:8" ht="12.75">
      <c r="A85" s="88" t="s">
        <v>355</v>
      </c>
      <c r="B85" s="88"/>
      <c r="C85" s="92">
        <f>'önk-int.nélk'!K71</f>
        <v>1000</v>
      </c>
      <c r="D85" s="92">
        <f>'önk-int.nélk'!L71</f>
        <v>1000</v>
      </c>
      <c r="E85" s="92">
        <f>'önk-int.nélk'!M71</f>
        <v>0</v>
      </c>
      <c r="F85" s="92">
        <f>'önk-int.nélk'!N71</f>
        <v>0</v>
      </c>
      <c r="G85" s="92">
        <f>'önk-int.nélk'!O71</f>
        <v>0</v>
      </c>
      <c r="H85" s="92">
        <f>'önk-int.nélk'!P71</f>
        <v>0</v>
      </c>
    </row>
    <row r="86" spans="1:8" ht="12.75">
      <c r="A86" s="89" t="s">
        <v>357</v>
      </c>
      <c r="B86" s="88"/>
      <c r="C86" s="90">
        <f aca="true" t="shared" si="11" ref="C86:H86">SUM(C84:C85)</f>
        <v>2010</v>
      </c>
      <c r="D86" s="90">
        <f t="shared" si="11"/>
        <v>2010</v>
      </c>
      <c r="E86" s="90">
        <f t="shared" si="11"/>
        <v>1510</v>
      </c>
      <c r="F86" s="90">
        <f t="shared" si="11"/>
        <v>1510</v>
      </c>
      <c r="G86" s="90">
        <f t="shared" si="11"/>
        <v>1516</v>
      </c>
      <c r="H86" s="90">
        <f t="shared" si="11"/>
        <v>1515</v>
      </c>
    </row>
    <row r="87" spans="1:6" ht="12.75">
      <c r="A87" s="88"/>
      <c r="B87" s="88"/>
      <c r="C87" s="88"/>
      <c r="D87" s="88"/>
      <c r="E87" s="88"/>
      <c r="F87" s="88"/>
    </row>
    <row r="88" spans="1:6" ht="12.75">
      <c r="A88" s="90" t="s">
        <v>437</v>
      </c>
      <c r="B88" s="88"/>
      <c r="C88" s="88"/>
      <c r="D88" s="88"/>
      <c r="E88" s="88"/>
      <c r="F88" s="88"/>
    </row>
    <row r="89" spans="1:6" ht="12.75">
      <c r="A89" s="88"/>
      <c r="B89" s="88"/>
      <c r="C89" s="88"/>
      <c r="D89" s="88"/>
      <c r="E89" s="88"/>
      <c r="F89" s="88"/>
    </row>
    <row r="90" spans="1:8" ht="12.75">
      <c r="A90" s="88" t="s">
        <v>347</v>
      </c>
      <c r="B90" s="88"/>
      <c r="C90" s="92">
        <f>'önk-int.nélk'!K76</f>
        <v>3380</v>
      </c>
      <c r="D90" s="92">
        <f>'önk-int.nélk'!L76</f>
        <v>3380</v>
      </c>
      <c r="E90" s="92">
        <f>'önk-int.nélk'!M76</f>
        <v>3380</v>
      </c>
      <c r="F90" s="92">
        <f>'önk-int.nélk'!N76</f>
        <v>3380</v>
      </c>
      <c r="G90" s="92">
        <f>'önk-int.nélk'!O76</f>
        <v>3350</v>
      </c>
      <c r="H90" s="92">
        <f>'önk-int.nélk'!P76</f>
        <v>3350</v>
      </c>
    </row>
    <row r="91" spans="1:8" ht="12.75">
      <c r="A91" s="88" t="s">
        <v>349</v>
      </c>
      <c r="B91" s="88"/>
      <c r="C91" s="92">
        <f>'önk-int.nélk'!K77</f>
        <v>1042</v>
      </c>
      <c r="D91" s="92">
        <f>'önk-int.nélk'!L77</f>
        <v>1042</v>
      </c>
      <c r="E91" s="92">
        <f>'önk-int.nélk'!M77</f>
        <v>1042</v>
      </c>
      <c r="F91" s="92">
        <f>'önk-int.nélk'!N77</f>
        <v>1042</v>
      </c>
      <c r="G91" s="92">
        <f>'önk-int.nélk'!O77</f>
        <v>1035</v>
      </c>
      <c r="H91" s="92">
        <f>'önk-int.nélk'!P77</f>
        <v>1035</v>
      </c>
    </row>
    <row r="92" spans="1:8" ht="12.75">
      <c r="A92" s="88" t="s">
        <v>351</v>
      </c>
      <c r="B92" s="88"/>
      <c r="C92" s="92">
        <f>'önk-int.nélk'!K78</f>
        <v>2517</v>
      </c>
      <c r="D92" s="92">
        <f>'önk-int.nélk'!L78</f>
        <v>2517</v>
      </c>
      <c r="E92" s="92">
        <f>'önk-int.nélk'!M78</f>
        <v>2517</v>
      </c>
      <c r="F92" s="92">
        <f>'önk-int.nélk'!N78</f>
        <v>2717</v>
      </c>
      <c r="G92" s="92">
        <f>'önk-int.nélk'!O78</f>
        <v>2917</v>
      </c>
      <c r="H92" s="92">
        <f>'önk-int.nélk'!P78</f>
        <v>2917</v>
      </c>
    </row>
    <row r="93" spans="1:8" ht="12.75">
      <c r="A93" s="89" t="s">
        <v>357</v>
      </c>
      <c r="B93" s="88"/>
      <c r="C93" s="90">
        <f aca="true" t="shared" si="12" ref="C93:H93">SUM(C90:C92)</f>
        <v>6939</v>
      </c>
      <c r="D93" s="90">
        <f t="shared" si="12"/>
        <v>6939</v>
      </c>
      <c r="E93" s="90">
        <f t="shared" si="12"/>
        <v>6939</v>
      </c>
      <c r="F93" s="90">
        <f t="shared" si="12"/>
        <v>7139</v>
      </c>
      <c r="G93" s="90">
        <f t="shared" si="12"/>
        <v>7302</v>
      </c>
      <c r="H93" s="90">
        <f t="shared" si="12"/>
        <v>7302</v>
      </c>
    </row>
    <row r="94" spans="1:8" ht="12.75">
      <c r="A94" s="99" t="s">
        <v>427</v>
      </c>
      <c r="B94" s="88"/>
      <c r="C94" s="88">
        <v>2</v>
      </c>
      <c r="D94" s="88">
        <v>2</v>
      </c>
      <c r="E94" s="88">
        <v>2</v>
      </c>
      <c r="F94" s="88">
        <v>2</v>
      </c>
      <c r="G94" s="88">
        <v>2</v>
      </c>
      <c r="H94" s="88">
        <v>2</v>
      </c>
    </row>
    <row r="95" spans="1:6" ht="12.75">
      <c r="A95" s="88"/>
      <c r="B95" s="88"/>
      <c r="C95" s="88"/>
      <c r="D95" s="88"/>
      <c r="E95" s="88"/>
      <c r="F95" s="88"/>
    </row>
    <row r="96" spans="1:6" ht="12.75">
      <c r="A96" s="90" t="s">
        <v>438</v>
      </c>
      <c r="B96" s="88"/>
      <c r="C96" s="88"/>
      <c r="D96" s="88"/>
      <c r="E96" s="88"/>
      <c r="F96" s="88"/>
    </row>
    <row r="97" spans="1:6" ht="12.75">
      <c r="A97" s="88"/>
      <c r="B97" s="88"/>
      <c r="C97" s="88"/>
      <c r="D97" s="88"/>
      <c r="E97" s="88"/>
      <c r="F97" s="88"/>
    </row>
    <row r="98" spans="1:8" ht="12.75">
      <c r="A98" s="88" t="s">
        <v>347</v>
      </c>
      <c r="B98" s="88"/>
      <c r="C98" s="92">
        <f>'önk-int.nélk'!K82</f>
        <v>5951</v>
      </c>
      <c r="D98" s="92">
        <f>'önk-int.nélk'!L82</f>
        <v>5951</v>
      </c>
      <c r="E98" s="92">
        <f>'önk-int.nélk'!M82</f>
        <v>5951</v>
      </c>
      <c r="F98" s="92">
        <f>'önk-int.nélk'!N82</f>
        <v>5951</v>
      </c>
      <c r="G98" s="92">
        <f>'önk-int.nélk'!O82</f>
        <v>5941</v>
      </c>
      <c r="H98" s="92">
        <f>'önk-int.nélk'!P82</f>
        <v>5941</v>
      </c>
    </row>
    <row r="99" spans="1:8" ht="12.75">
      <c r="A99" s="88" t="s">
        <v>349</v>
      </c>
      <c r="B99" s="88"/>
      <c r="C99" s="92">
        <f>'önk-int.nélk'!K83</f>
        <v>1788</v>
      </c>
      <c r="D99" s="92">
        <f>'önk-int.nélk'!L83</f>
        <v>1788</v>
      </c>
      <c r="E99" s="92">
        <f>'önk-int.nélk'!M83</f>
        <v>1788</v>
      </c>
      <c r="F99" s="92">
        <f>'önk-int.nélk'!N83</f>
        <v>1788</v>
      </c>
      <c r="G99" s="92">
        <f>'önk-int.nélk'!O83</f>
        <v>1823</v>
      </c>
      <c r="H99" s="92">
        <f>'önk-int.nélk'!P83</f>
        <v>1823</v>
      </c>
    </row>
    <row r="100" spans="1:8" ht="12.75">
      <c r="A100" s="88" t="s">
        <v>351</v>
      </c>
      <c r="B100" s="88"/>
      <c r="C100" s="92">
        <f>'önk-int.nélk'!K84</f>
        <v>1355</v>
      </c>
      <c r="D100" s="92">
        <f>'önk-int.nélk'!L84</f>
        <v>1355</v>
      </c>
      <c r="E100" s="92">
        <f>'önk-int.nélk'!M84</f>
        <v>1247</v>
      </c>
      <c r="F100" s="92">
        <f>'önk-int.nélk'!N84</f>
        <v>1247</v>
      </c>
      <c r="G100" s="92">
        <f>'önk-int.nélk'!O84</f>
        <v>1262</v>
      </c>
      <c r="H100" s="92">
        <f>'önk-int.nélk'!P84</f>
        <v>1262</v>
      </c>
    </row>
    <row r="101" spans="1:8" ht="12.75">
      <c r="A101" s="89" t="s">
        <v>357</v>
      </c>
      <c r="B101" s="88"/>
      <c r="C101" s="90">
        <f aca="true" t="shared" si="13" ref="C101:H101">SUM(C98:C100)</f>
        <v>9094</v>
      </c>
      <c r="D101" s="90">
        <f t="shared" si="13"/>
        <v>9094</v>
      </c>
      <c r="E101" s="90">
        <f t="shared" si="13"/>
        <v>8986</v>
      </c>
      <c r="F101" s="90">
        <f t="shared" si="13"/>
        <v>8986</v>
      </c>
      <c r="G101" s="90">
        <f t="shared" si="13"/>
        <v>9026</v>
      </c>
      <c r="H101" s="90">
        <f t="shared" si="13"/>
        <v>9026</v>
      </c>
    </row>
    <row r="102" spans="1:8" ht="12.75">
      <c r="A102" s="99" t="s">
        <v>427</v>
      </c>
      <c r="B102" s="88"/>
      <c r="C102" s="88">
        <v>2</v>
      </c>
      <c r="D102" s="88">
        <v>2</v>
      </c>
      <c r="E102" s="88">
        <v>2</v>
      </c>
      <c r="F102" s="88">
        <v>2</v>
      </c>
      <c r="G102" s="88">
        <v>2</v>
      </c>
      <c r="H102" s="88">
        <v>2</v>
      </c>
    </row>
    <row r="103" spans="1:6" ht="12.75">
      <c r="A103" s="88"/>
      <c r="B103" s="88"/>
      <c r="C103" s="88"/>
      <c r="D103" s="88"/>
      <c r="E103" s="88"/>
      <c r="F103" s="88"/>
    </row>
    <row r="104" spans="1:6" ht="12.75">
      <c r="A104" s="90" t="s">
        <v>439</v>
      </c>
      <c r="B104" s="88"/>
      <c r="C104" s="88"/>
      <c r="D104" s="88"/>
      <c r="E104" s="88"/>
      <c r="F104" s="88"/>
    </row>
    <row r="105" spans="1:6" ht="12.75">
      <c r="A105" s="88"/>
      <c r="B105" s="88"/>
      <c r="C105" s="88"/>
      <c r="D105" s="88"/>
      <c r="E105" s="88"/>
      <c r="F105" s="88"/>
    </row>
    <row r="106" spans="1:8" ht="12.75">
      <c r="A106" s="88" t="s">
        <v>347</v>
      </c>
      <c r="B106" s="88"/>
      <c r="C106" s="92">
        <f>'önk-int.nélk'!K88</f>
        <v>0</v>
      </c>
      <c r="D106" s="92">
        <f>'önk-int.nélk'!L88</f>
        <v>0</v>
      </c>
      <c r="E106" s="92">
        <f>'önk-int.nélk'!M88</f>
        <v>0</v>
      </c>
      <c r="F106" s="92">
        <f>'önk-int.nélk'!N88</f>
        <v>0</v>
      </c>
      <c r="G106" s="92">
        <f>'önk-int.nélk'!O88</f>
        <v>0</v>
      </c>
      <c r="H106" s="92">
        <f>'önk-int.nélk'!P88</f>
        <v>0</v>
      </c>
    </row>
    <row r="107" spans="1:8" ht="12.75">
      <c r="A107" s="88" t="s">
        <v>679</v>
      </c>
      <c r="B107" s="88"/>
      <c r="C107" s="92">
        <f>'önk-int.nélk'!K89</f>
        <v>0</v>
      </c>
      <c r="D107" s="92">
        <f>'önk-int.nélk'!L89</f>
        <v>0</v>
      </c>
      <c r="E107" s="92">
        <f>'önk-int.nélk'!M89</f>
        <v>0</v>
      </c>
      <c r="F107" s="92">
        <f>'önk-int.nélk'!N89</f>
        <v>0</v>
      </c>
      <c r="G107" s="92">
        <f>'önk-int.nélk'!O89</f>
        <v>0</v>
      </c>
      <c r="H107" s="92">
        <f>'önk-int.nélk'!P91</f>
        <v>233</v>
      </c>
    </row>
    <row r="108" spans="1:8" ht="12.75">
      <c r="A108" s="88" t="s">
        <v>355</v>
      </c>
      <c r="B108" s="88"/>
      <c r="C108" s="92">
        <f>'önk-int.nélk'!K90</f>
        <v>360</v>
      </c>
      <c r="D108" s="92">
        <f>'önk-int.nélk'!L90</f>
        <v>360</v>
      </c>
      <c r="E108" s="92">
        <f>'önk-int.nélk'!M90</f>
        <v>360</v>
      </c>
      <c r="F108" s="92">
        <f>'önk-int.nélk'!N90</f>
        <v>360</v>
      </c>
      <c r="G108" s="92">
        <f>'önk-int.nélk'!O90</f>
        <v>145</v>
      </c>
      <c r="H108" s="92">
        <f>'önk-int.nélk'!P90</f>
        <v>145</v>
      </c>
    </row>
    <row r="109" spans="1:8" ht="12.75">
      <c r="A109" s="89" t="s">
        <v>357</v>
      </c>
      <c r="B109" s="88"/>
      <c r="C109" s="90">
        <f aca="true" t="shared" si="14" ref="C109:H109">SUM(C106:C108)</f>
        <v>360</v>
      </c>
      <c r="D109" s="90">
        <f t="shared" si="14"/>
        <v>360</v>
      </c>
      <c r="E109" s="90">
        <f t="shared" si="14"/>
        <v>360</v>
      </c>
      <c r="F109" s="90">
        <f t="shared" si="14"/>
        <v>360</v>
      </c>
      <c r="G109" s="90">
        <f t="shared" si="14"/>
        <v>145</v>
      </c>
      <c r="H109" s="90">
        <f t="shared" si="14"/>
        <v>378</v>
      </c>
    </row>
    <row r="110" spans="1:6" ht="12.75">
      <c r="A110" s="99" t="s">
        <v>427</v>
      </c>
      <c r="B110" s="88"/>
      <c r="C110" s="88">
        <v>0</v>
      </c>
      <c r="D110" s="88">
        <v>0</v>
      </c>
      <c r="E110" s="88">
        <v>0</v>
      </c>
      <c r="F110" s="88">
        <v>0</v>
      </c>
    </row>
    <row r="111" spans="1:6" ht="12.75">
      <c r="A111" s="88"/>
      <c r="B111" s="88"/>
      <c r="C111" s="88"/>
      <c r="D111" s="88"/>
      <c r="E111" s="88"/>
      <c r="F111" s="88"/>
    </row>
    <row r="112" spans="1:6" ht="12.75">
      <c r="A112" s="90" t="s">
        <v>440</v>
      </c>
      <c r="B112" s="88"/>
      <c r="C112" s="88"/>
      <c r="D112" s="88"/>
      <c r="E112" s="88"/>
      <c r="F112" s="88"/>
    </row>
    <row r="113" spans="1:6" ht="12.75">
      <c r="A113" s="88"/>
      <c r="B113" s="88"/>
      <c r="C113" s="88"/>
      <c r="D113" s="88"/>
      <c r="E113" s="88"/>
      <c r="F113" s="88"/>
    </row>
    <row r="114" spans="1:8" ht="12.75">
      <c r="A114" s="88" t="s">
        <v>351</v>
      </c>
      <c r="B114" s="88"/>
      <c r="C114" s="92">
        <f>'önk-int.nélk'!K94</f>
        <v>13593</v>
      </c>
      <c r="D114" s="92">
        <f>'önk-int.nélk'!L94</f>
        <v>13593</v>
      </c>
      <c r="E114" s="92">
        <f>'önk-int.nélk'!M94</f>
        <v>13593</v>
      </c>
      <c r="F114" s="92">
        <f>'önk-int.nélk'!N94</f>
        <v>13593</v>
      </c>
      <c r="G114" s="92">
        <f>'önk-int.nélk'!O94</f>
        <v>13473</v>
      </c>
      <c r="H114" s="92">
        <f>'önk-int.nélk'!P94</f>
        <v>13473</v>
      </c>
    </row>
    <row r="115" spans="1:8" ht="12.75">
      <c r="A115" s="89" t="s">
        <v>357</v>
      </c>
      <c r="B115" s="88"/>
      <c r="C115" s="90">
        <f aca="true" t="shared" si="15" ref="C115:H115">SUM(C114)</f>
        <v>13593</v>
      </c>
      <c r="D115" s="90">
        <f t="shared" si="15"/>
        <v>13593</v>
      </c>
      <c r="E115" s="90">
        <f t="shared" si="15"/>
        <v>13593</v>
      </c>
      <c r="F115" s="90">
        <f t="shared" si="15"/>
        <v>13593</v>
      </c>
      <c r="G115" s="90">
        <f t="shared" si="15"/>
        <v>13473</v>
      </c>
      <c r="H115" s="90">
        <f t="shared" si="15"/>
        <v>13473</v>
      </c>
    </row>
    <row r="116" spans="1:6" ht="12.75">
      <c r="A116" s="89"/>
      <c r="B116" s="88"/>
      <c r="C116" s="88"/>
      <c r="D116" s="88"/>
      <c r="E116" s="88"/>
      <c r="F116" s="88"/>
    </row>
    <row r="117" spans="1:6" ht="12.75">
      <c r="A117" s="89" t="s">
        <v>181</v>
      </c>
      <c r="B117" s="88"/>
      <c r="C117" s="88"/>
      <c r="D117" s="88"/>
      <c r="E117" s="88"/>
      <c r="F117" s="88"/>
    </row>
    <row r="118" spans="1:6" ht="12.75">
      <c r="A118" s="88"/>
      <c r="B118" s="88"/>
      <c r="C118" s="88"/>
      <c r="D118" s="88"/>
      <c r="E118" s="88"/>
      <c r="F118" s="88"/>
    </row>
    <row r="119" spans="1:8" ht="12.75">
      <c r="A119" s="88" t="s">
        <v>347</v>
      </c>
      <c r="B119" s="88"/>
      <c r="C119" s="92">
        <f>'önk-int.nélk'!K99</f>
        <v>2865</v>
      </c>
      <c r="D119" s="92">
        <f>'önk-int.nélk'!L99</f>
        <v>2865</v>
      </c>
      <c r="E119" s="92">
        <f>'önk-int.nélk'!M99</f>
        <v>2865</v>
      </c>
      <c r="F119" s="92">
        <f>'önk-int.nélk'!N99</f>
        <v>2865</v>
      </c>
      <c r="G119" s="92">
        <f>'önk-int.nélk'!O99</f>
        <v>2865</v>
      </c>
      <c r="H119" s="92">
        <f>'önk-int.nélk'!P99</f>
        <v>1774</v>
      </c>
    </row>
    <row r="120" spans="1:8" ht="12.75">
      <c r="A120" s="88" t="s">
        <v>349</v>
      </c>
      <c r="B120" s="88"/>
      <c r="C120" s="92">
        <f>'önk-int.nélk'!K100</f>
        <v>819</v>
      </c>
      <c r="D120" s="92">
        <f>'önk-int.nélk'!L100</f>
        <v>819</v>
      </c>
      <c r="E120" s="92">
        <f>'önk-int.nélk'!M100</f>
        <v>819</v>
      </c>
      <c r="F120" s="92">
        <f>'önk-int.nélk'!N100</f>
        <v>819</v>
      </c>
      <c r="G120" s="92">
        <f>'önk-int.nélk'!O100</f>
        <v>819</v>
      </c>
      <c r="H120" s="92">
        <f>'önk-int.nélk'!P100</f>
        <v>558</v>
      </c>
    </row>
    <row r="121" spans="1:8" ht="12.75">
      <c r="A121" s="89" t="s">
        <v>357</v>
      </c>
      <c r="B121" s="88"/>
      <c r="C121" s="90">
        <f aca="true" t="shared" si="16" ref="C121:H121">SUM(C119:C120)</f>
        <v>3684</v>
      </c>
      <c r="D121" s="90">
        <f t="shared" si="16"/>
        <v>3684</v>
      </c>
      <c r="E121" s="90">
        <f t="shared" si="16"/>
        <v>3684</v>
      </c>
      <c r="F121" s="90">
        <f t="shared" si="16"/>
        <v>3684</v>
      </c>
      <c r="G121" s="90">
        <f t="shared" si="16"/>
        <v>3684</v>
      </c>
      <c r="H121" s="90">
        <f t="shared" si="16"/>
        <v>2332</v>
      </c>
    </row>
    <row r="122" spans="1:8" ht="12.75">
      <c r="A122" s="99" t="s">
        <v>427</v>
      </c>
      <c r="B122" s="88"/>
      <c r="C122" s="88">
        <v>2</v>
      </c>
      <c r="D122" s="88">
        <v>2</v>
      </c>
      <c r="E122" s="88">
        <v>2</v>
      </c>
      <c r="F122" s="88">
        <v>2</v>
      </c>
      <c r="G122" s="88">
        <v>2</v>
      </c>
      <c r="H122" s="88">
        <v>2</v>
      </c>
    </row>
    <row r="123" spans="1:6" ht="12.75">
      <c r="A123" s="88"/>
      <c r="B123" s="88"/>
      <c r="C123" s="88"/>
      <c r="D123" s="88"/>
      <c r="E123" s="88"/>
      <c r="F123" s="88"/>
    </row>
    <row r="124" spans="1:6" ht="12.75">
      <c r="A124" s="90" t="s">
        <v>180</v>
      </c>
      <c r="B124" s="88"/>
      <c r="C124" s="88"/>
      <c r="D124" s="88"/>
      <c r="E124" s="88"/>
      <c r="F124" s="88"/>
    </row>
    <row r="125" spans="1:6" ht="12.75">
      <c r="A125" s="90"/>
      <c r="B125" s="88"/>
      <c r="C125" s="88"/>
      <c r="D125" s="88"/>
      <c r="E125" s="88"/>
      <c r="F125" s="88"/>
    </row>
    <row r="126" spans="1:8" ht="12.75">
      <c r="A126" s="88" t="s">
        <v>355</v>
      </c>
      <c r="B126" s="88"/>
      <c r="C126" s="92">
        <f>'önk-int.nélk'!K104</f>
        <v>1200</v>
      </c>
      <c r="D126" s="92">
        <f>'önk-int.nélk'!L104</f>
        <v>1200</v>
      </c>
      <c r="E126" s="92">
        <f>'önk-int.nélk'!M104</f>
        <v>1150</v>
      </c>
      <c r="F126" s="92">
        <f>'önk-int.nélk'!N104</f>
        <v>1150</v>
      </c>
      <c r="G126" s="92">
        <f>'önk-int.nélk'!O104</f>
        <v>1167</v>
      </c>
      <c r="H126" s="92">
        <f>'önk-int.nélk'!P104</f>
        <v>1167</v>
      </c>
    </row>
    <row r="127" spans="1:8" ht="12.75">
      <c r="A127" s="88" t="s">
        <v>351</v>
      </c>
      <c r="B127" s="88"/>
      <c r="C127" s="92">
        <f>'önk-int.nélk'!K105</f>
        <v>0</v>
      </c>
      <c r="D127" s="92">
        <f>'önk-int.nélk'!L105</f>
        <v>0</v>
      </c>
      <c r="E127" s="92">
        <f>'önk-int.nélk'!M105</f>
        <v>50</v>
      </c>
      <c r="F127" s="92">
        <f>'önk-int.nélk'!N105</f>
        <v>50</v>
      </c>
      <c r="G127" s="92">
        <f>'önk-int.nélk'!O105</f>
        <v>61</v>
      </c>
      <c r="H127" s="92">
        <f>'önk-int.nélk'!P105</f>
        <v>61</v>
      </c>
    </row>
    <row r="128" spans="1:8" ht="12.75">
      <c r="A128" s="89" t="s">
        <v>357</v>
      </c>
      <c r="B128" s="88"/>
      <c r="C128" s="90">
        <f aca="true" t="shared" si="17" ref="C128:H128">SUM(C126:C127)</f>
        <v>1200</v>
      </c>
      <c r="D128" s="90">
        <f t="shared" si="17"/>
        <v>1200</v>
      </c>
      <c r="E128" s="90">
        <f t="shared" si="17"/>
        <v>1200</v>
      </c>
      <c r="F128" s="90">
        <f t="shared" si="17"/>
        <v>1200</v>
      </c>
      <c r="G128" s="90">
        <f t="shared" si="17"/>
        <v>1228</v>
      </c>
      <c r="H128" s="90">
        <f t="shared" si="17"/>
        <v>1228</v>
      </c>
    </row>
    <row r="129" spans="1:6" ht="12.75">
      <c r="A129" s="88"/>
      <c r="B129" s="88"/>
      <c r="C129" s="88"/>
      <c r="D129" s="88"/>
      <c r="E129" s="88"/>
      <c r="F129" s="88"/>
    </row>
    <row r="130" spans="1:6" ht="12.75">
      <c r="A130" s="90" t="s">
        <v>441</v>
      </c>
      <c r="B130" s="88"/>
      <c r="C130" s="88"/>
      <c r="D130" s="88"/>
      <c r="E130" s="88"/>
      <c r="F130" s="88"/>
    </row>
    <row r="131" spans="1:6" ht="12.75">
      <c r="A131" s="90"/>
      <c r="B131" s="88"/>
      <c r="C131" s="88"/>
      <c r="D131" s="88"/>
      <c r="E131" s="88"/>
      <c r="F131" s="88"/>
    </row>
    <row r="132" spans="1:8" ht="12.75">
      <c r="A132" s="88" t="s">
        <v>347</v>
      </c>
      <c r="B132" s="88"/>
      <c r="C132" s="92">
        <f>'önk-int.nélk'!K110</f>
        <v>0</v>
      </c>
      <c r="D132" s="92">
        <f>'önk-int.nélk'!L110</f>
        <v>0</v>
      </c>
      <c r="E132" s="92">
        <f>'önk-int.nélk'!M110</f>
        <v>0</v>
      </c>
      <c r="F132" s="92">
        <f>'önk-int.nélk'!N110</f>
        <v>0</v>
      </c>
      <c r="G132" s="92">
        <f>'önk-int.nélk'!O110</f>
        <v>0</v>
      </c>
      <c r="H132" s="92">
        <f>'önk-int.nélk'!P110</f>
        <v>0</v>
      </c>
    </row>
    <row r="133" spans="1:8" ht="12.75">
      <c r="A133" s="88" t="s">
        <v>349</v>
      </c>
      <c r="B133" s="88"/>
      <c r="C133" s="92">
        <f>'önk-int.nélk'!K112</f>
        <v>2063</v>
      </c>
      <c r="D133" s="92">
        <f>'önk-int.nélk'!L112</f>
        <v>2063</v>
      </c>
      <c r="E133" s="92">
        <f>'önk-int.nélk'!M112</f>
        <v>2063</v>
      </c>
      <c r="F133" s="92">
        <f>'önk-int.nélk'!N112</f>
        <v>2063</v>
      </c>
      <c r="G133" s="92">
        <f>'önk-int.nélk'!O112</f>
        <v>2713</v>
      </c>
      <c r="H133" s="92">
        <f>'önk-int.nélk'!P112</f>
        <v>2713</v>
      </c>
    </row>
    <row r="134" spans="1:8" ht="12.75">
      <c r="A134" s="88" t="s">
        <v>355</v>
      </c>
      <c r="B134" s="88"/>
      <c r="C134" s="92">
        <f>'önk-int.nélk'!K111</f>
        <v>12062</v>
      </c>
      <c r="D134" s="92">
        <f>'önk-int.nélk'!L111</f>
        <v>16843</v>
      </c>
      <c r="E134" s="92">
        <f>'önk-int.nélk'!M111</f>
        <v>17540</v>
      </c>
      <c r="F134" s="92">
        <f>'önk-int.nélk'!N111</f>
        <v>15540</v>
      </c>
      <c r="G134" s="92">
        <f>'önk-int.nélk'!O111</f>
        <v>17755</v>
      </c>
      <c r="H134" s="92">
        <f>'önk-int.nélk'!P111</f>
        <v>17755</v>
      </c>
    </row>
    <row r="135" spans="1:8" ht="12.75">
      <c r="A135" s="89" t="s">
        <v>357</v>
      </c>
      <c r="B135" s="88"/>
      <c r="C135" s="90">
        <f aca="true" t="shared" si="18" ref="C135:H135">SUM(C132:C134)</f>
        <v>14125</v>
      </c>
      <c r="D135" s="90">
        <f t="shared" si="18"/>
        <v>18906</v>
      </c>
      <c r="E135" s="90">
        <f t="shared" si="18"/>
        <v>19603</v>
      </c>
      <c r="F135" s="90">
        <f t="shared" si="18"/>
        <v>17603</v>
      </c>
      <c r="G135" s="90">
        <f t="shared" si="18"/>
        <v>20468</v>
      </c>
      <c r="H135" s="90">
        <f t="shared" si="18"/>
        <v>20468</v>
      </c>
    </row>
    <row r="136" spans="1:6" ht="12.75">
      <c r="A136" s="99" t="s">
        <v>427</v>
      </c>
      <c r="B136" s="88"/>
      <c r="C136" s="88">
        <v>0</v>
      </c>
      <c r="D136" s="88">
        <v>0</v>
      </c>
      <c r="E136" s="88"/>
      <c r="F136" s="88"/>
    </row>
    <row r="137" spans="1:6" ht="12.75">
      <c r="A137" s="88"/>
      <c r="B137" s="88"/>
      <c r="C137" s="88"/>
      <c r="D137" s="88"/>
      <c r="E137" s="88"/>
      <c r="F137" s="88"/>
    </row>
    <row r="138" spans="1:6" ht="12.75">
      <c r="A138" s="90" t="s">
        <v>442</v>
      </c>
      <c r="B138" s="88"/>
      <c r="C138" s="88"/>
      <c r="D138" s="88"/>
      <c r="E138" s="88"/>
      <c r="F138" s="88"/>
    </row>
    <row r="139" spans="1:6" ht="12.75">
      <c r="A139" s="90"/>
      <c r="B139" s="88"/>
      <c r="C139" s="88"/>
      <c r="D139" s="88"/>
      <c r="E139" s="88"/>
      <c r="F139" s="88"/>
    </row>
    <row r="140" spans="1:8" ht="12.75">
      <c r="A140" s="88" t="s">
        <v>355</v>
      </c>
      <c r="B140" s="88"/>
      <c r="C140" s="92">
        <f>'önk-int.nélk'!K116</f>
        <v>180</v>
      </c>
      <c r="D140" s="92">
        <f>'önk-int.nélk'!L116</f>
        <v>1640</v>
      </c>
      <c r="E140" s="92">
        <f>'önk-int.nélk'!M116</f>
        <v>2160</v>
      </c>
      <c r="F140" s="92">
        <f>'önk-int.nélk'!N116</f>
        <v>2182</v>
      </c>
      <c r="G140" s="92">
        <f>'önk-int.nélk'!O116</f>
        <v>2612</v>
      </c>
      <c r="H140" s="92">
        <f>'önk-int.nélk'!P116</f>
        <v>2612</v>
      </c>
    </row>
    <row r="141" spans="1:8" ht="12.75">
      <c r="A141" s="89" t="s">
        <v>357</v>
      </c>
      <c r="B141" s="88"/>
      <c r="C141" s="90">
        <f aca="true" t="shared" si="19" ref="C141:H141">SUM(C140)</f>
        <v>180</v>
      </c>
      <c r="D141" s="90">
        <f t="shared" si="19"/>
        <v>1640</v>
      </c>
      <c r="E141" s="90">
        <f t="shared" si="19"/>
        <v>2160</v>
      </c>
      <c r="F141" s="90">
        <f t="shared" si="19"/>
        <v>2182</v>
      </c>
      <c r="G141" s="90">
        <f t="shared" si="19"/>
        <v>2612</v>
      </c>
      <c r="H141" s="90">
        <f t="shared" si="19"/>
        <v>2612</v>
      </c>
    </row>
    <row r="142" spans="1:6" ht="12.75">
      <c r="A142" s="88"/>
      <c r="B142" s="88"/>
      <c r="C142" s="88"/>
      <c r="D142" s="88"/>
      <c r="E142" s="88"/>
      <c r="F142" s="88"/>
    </row>
    <row r="143" spans="1:6" ht="12.75">
      <c r="A143" s="90" t="s">
        <v>443</v>
      </c>
      <c r="B143" s="88"/>
      <c r="C143" s="88"/>
      <c r="D143" s="88"/>
      <c r="E143" s="88"/>
      <c r="F143" s="88"/>
    </row>
    <row r="144" spans="1:6" ht="12.75">
      <c r="A144" s="90"/>
      <c r="B144" s="88"/>
      <c r="C144" s="88"/>
      <c r="D144" s="88"/>
      <c r="E144" s="88"/>
      <c r="F144" s="88"/>
    </row>
    <row r="145" spans="1:8" ht="12.75">
      <c r="A145" s="88" t="s">
        <v>355</v>
      </c>
      <c r="B145" s="88"/>
      <c r="C145" s="92">
        <f>'önk-int.nélk'!K121+'önk-int.nélk'!K122</f>
        <v>9400</v>
      </c>
      <c r="D145" s="92">
        <f>'önk-int.nélk'!L121+'önk-int.nélk'!L122</f>
        <v>10362</v>
      </c>
      <c r="E145" s="92">
        <f>'önk-int.nélk'!M121+'önk-int.nélk'!M122</f>
        <v>10639</v>
      </c>
      <c r="F145" s="92">
        <f>'önk-int.nélk'!N121+'önk-int.nélk'!N122</f>
        <v>11687</v>
      </c>
      <c r="G145" s="92">
        <f>'önk-int.nélk'!O121+'önk-int.nélk'!O122</f>
        <v>12688</v>
      </c>
      <c r="H145" s="92">
        <f>'önk-int.nélk'!P121+'önk-int.nélk'!P122</f>
        <v>12688</v>
      </c>
    </row>
    <row r="146" spans="1:8" ht="12.75">
      <c r="A146" s="89" t="s">
        <v>357</v>
      </c>
      <c r="B146" s="88"/>
      <c r="C146" s="90">
        <f aca="true" t="shared" si="20" ref="C146:H146">SUM(C145)</f>
        <v>9400</v>
      </c>
      <c r="D146" s="90">
        <f t="shared" si="20"/>
        <v>10362</v>
      </c>
      <c r="E146" s="90">
        <f t="shared" si="20"/>
        <v>10639</v>
      </c>
      <c r="F146" s="90">
        <f t="shared" si="20"/>
        <v>11687</v>
      </c>
      <c r="G146" s="90">
        <f t="shared" si="20"/>
        <v>12688</v>
      </c>
      <c r="H146" s="90">
        <f t="shared" si="20"/>
        <v>12688</v>
      </c>
    </row>
    <row r="147" spans="1:6" ht="12.75">
      <c r="A147" s="88"/>
      <c r="B147" s="88"/>
      <c r="C147" s="88"/>
      <c r="D147" s="88"/>
      <c r="E147" s="88"/>
      <c r="F147" s="88"/>
    </row>
    <row r="148" spans="1:6" ht="12.75">
      <c r="A148" s="90" t="s">
        <v>444</v>
      </c>
      <c r="B148" s="88"/>
      <c r="C148" s="88"/>
      <c r="D148" s="88"/>
      <c r="E148" s="88"/>
      <c r="F148" s="88"/>
    </row>
    <row r="149" spans="1:6" ht="12.75">
      <c r="A149" s="90"/>
      <c r="B149" s="88"/>
      <c r="C149" s="88"/>
      <c r="D149" s="88"/>
      <c r="E149" s="88"/>
      <c r="F149" s="88"/>
    </row>
    <row r="150" spans="1:8" ht="12.75">
      <c r="A150" s="88" t="s">
        <v>355</v>
      </c>
      <c r="B150" s="88"/>
      <c r="C150" s="92">
        <f>'önk-int.nélk'!K128</f>
        <v>5000</v>
      </c>
      <c r="D150" s="92">
        <f>'önk-int.nélk'!L128</f>
        <v>5000</v>
      </c>
      <c r="E150" s="92">
        <f>'önk-int.nélk'!M128</f>
        <v>5000</v>
      </c>
      <c r="F150" s="92">
        <f>'önk-int.nélk'!N128</f>
        <v>5000</v>
      </c>
      <c r="G150" s="92">
        <f>'önk-int.nélk'!O128</f>
        <v>4544</v>
      </c>
      <c r="H150" s="92">
        <f>'önk-int.nélk'!P128</f>
        <v>4544</v>
      </c>
    </row>
    <row r="151" spans="1:8" ht="12.75">
      <c r="A151" s="89" t="s">
        <v>357</v>
      </c>
      <c r="B151" s="88"/>
      <c r="C151" s="90">
        <f aca="true" t="shared" si="21" ref="C151:H151">SUM(C150)</f>
        <v>5000</v>
      </c>
      <c r="D151" s="90">
        <f t="shared" si="21"/>
        <v>5000</v>
      </c>
      <c r="E151" s="90">
        <f t="shared" si="21"/>
        <v>5000</v>
      </c>
      <c r="F151" s="90">
        <f t="shared" si="21"/>
        <v>5000</v>
      </c>
      <c r="G151" s="90">
        <f t="shared" si="21"/>
        <v>4544</v>
      </c>
      <c r="H151" s="90">
        <f t="shared" si="21"/>
        <v>4544</v>
      </c>
    </row>
    <row r="152" spans="1:6" ht="12.75">
      <c r="A152" s="88"/>
      <c r="B152" s="88"/>
      <c r="C152" s="88"/>
      <c r="D152" s="88"/>
      <c r="E152" s="88"/>
      <c r="F152" s="88"/>
    </row>
    <row r="153" spans="1:6" ht="12.75">
      <c r="A153" s="89" t="s">
        <v>445</v>
      </c>
      <c r="B153" s="88"/>
      <c r="C153" s="88"/>
      <c r="D153" s="88"/>
      <c r="E153" s="88"/>
      <c r="F153" s="88"/>
    </row>
    <row r="154" spans="1:6" ht="12.75">
      <c r="A154" s="88"/>
      <c r="B154" s="88"/>
      <c r="C154" s="88"/>
      <c r="D154" s="88"/>
      <c r="E154" s="88"/>
      <c r="F154" s="88"/>
    </row>
    <row r="155" spans="1:8" ht="12.75">
      <c r="A155" s="88" t="s">
        <v>245</v>
      </c>
      <c r="B155" s="88"/>
      <c r="C155" s="92">
        <f>'önk-int.nélk'!K133</f>
        <v>8340</v>
      </c>
      <c r="D155" s="92">
        <f>'önk-int.nélk'!L133</f>
        <v>8340</v>
      </c>
      <c r="E155" s="92">
        <f>'önk-int.nélk'!M133</f>
        <v>28827</v>
      </c>
      <c r="F155" s="92">
        <f>'önk-int.nélk'!N133</f>
        <v>20862</v>
      </c>
      <c r="G155" s="92">
        <f>'önk-int.nélk'!O133</f>
        <v>19314</v>
      </c>
      <c r="H155" s="92">
        <f>'önk-int.nélk'!P133</f>
        <v>8122</v>
      </c>
    </row>
    <row r="156" spans="1:8" ht="12.75">
      <c r="A156" s="91" t="s">
        <v>627</v>
      </c>
      <c r="B156" s="88"/>
      <c r="C156" s="92">
        <f>'önk-int.nélk'!K134</f>
        <v>0</v>
      </c>
      <c r="D156" s="92">
        <f>'önk-int.nélk'!L134</f>
        <v>0</v>
      </c>
      <c r="E156" s="92">
        <f>'önk-int.nélk'!M134</f>
        <v>198654</v>
      </c>
      <c r="F156" s="92">
        <f>'önk-int.nélk'!N134</f>
        <v>206619</v>
      </c>
      <c r="G156" s="92">
        <f>'önk-int.nélk'!O134</f>
        <v>167361</v>
      </c>
      <c r="H156" s="92">
        <f>'önk-int.nélk'!P134</f>
        <v>0</v>
      </c>
    </row>
    <row r="157" spans="1:8" ht="12.75">
      <c r="A157" s="89" t="s">
        <v>357</v>
      </c>
      <c r="B157" s="88"/>
      <c r="C157" s="90">
        <f aca="true" t="shared" si="22" ref="C157:H157">SUM(C155:C156)</f>
        <v>8340</v>
      </c>
      <c r="D157" s="90">
        <f t="shared" si="22"/>
        <v>8340</v>
      </c>
      <c r="E157" s="90">
        <f t="shared" si="22"/>
        <v>227481</v>
      </c>
      <c r="F157" s="90">
        <f t="shared" si="22"/>
        <v>227481</v>
      </c>
      <c r="G157" s="90">
        <f t="shared" si="22"/>
        <v>186675</v>
      </c>
      <c r="H157" s="90">
        <f t="shared" si="22"/>
        <v>8122</v>
      </c>
    </row>
    <row r="158" spans="1:6" ht="12.75">
      <c r="A158" s="88"/>
      <c r="B158" s="88"/>
      <c r="C158" s="88"/>
      <c r="D158" s="88"/>
      <c r="E158" s="88"/>
      <c r="F158" s="88"/>
    </row>
    <row r="159" spans="1:8" ht="12.75">
      <c r="A159" s="89" t="s">
        <v>340</v>
      </c>
      <c r="B159" s="89"/>
      <c r="C159" s="90">
        <f>'önk-bev-kiad'!K24</f>
        <v>190133</v>
      </c>
      <c r="D159" s="90">
        <f>'önk-bev-kiad'!L24</f>
        <v>190133</v>
      </c>
      <c r="E159" s="90">
        <f>'önk-bev-kiad'!M24</f>
        <v>190133</v>
      </c>
      <c r="F159" s="90">
        <f>'önk-bev-kiad'!N24</f>
        <v>190133</v>
      </c>
      <c r="G159" s="90">
        <f>'önk-bev-kiad'!O24</f>
        <v>130030</v>
      </c>
      <c r="H159" s="90">
        <f>'önk-bev-kiad'!P24</f>
        <v>74403</v>
      </c>
    </row>
    <row r="160" spans="1:6" ht="12.75">
      <c r="A160" s="88"/>
      <c r="B160" s="88"/>
      <c r="C160" s="88"/>
      <c r="D160" s="88"/>
      <c r="E160" s="88"/>
      <c r="F160" s="88"/>
    </row>
    <row r="161" spans="1:8" ht="12.75">
      <c r="A161" s="89" t="s">
        <v>367</v>
      </c>
      <c r="B161" s="88"/>
      <c r="C161" s="90">
        <f>'önk-bev-kiad'!K18</f>
        <v>3120</v>
      </c>
      <c r="D161" s="90">
        <f>'önk-bev-kiad'!L18</f>
        <v>3120</v>
      </c>
      <c r="E161" s="90">
        <f>'önk-bev-kiad'!M18</f>
        <v>3120</v>
      </c>
      <c r="F161" s="90">
        <f>'önk-bev-kiad'!N18</f>
        <v>3120</v>
      </c>
      <c r="G161" s="90">
        <f>'önk-bev-kiad'!O18</f>
        <v>3120</v>
      </c>
      <c r="H161" s="90">
        <f>'önk-bev-kiad'!P18</f>
        <v>0</v>
      </c>
    </row>
    <row r="162" spans="1:6" ht="12.75">
      <c r="A162" s="88"/>
      <c r="B162" s="88"/>
      <c r="C162" s="88"/>
      <c r="D162" s="88"/>
      <c r="E162" s="88"/>
      <c r="F162" s="88"/>
    </row>
    <row r="163" spans="1:8" ht="12.75">
      <c r="A163" s="89" t="s">
        <v>303</v>
      </c>
      <c r="B163" s="88"/>
      <c r="C163" s="90">
        <f>'önk-bev-kiad'!K20</f>
        <v>9636</v>
      </c>
      <c r="D163" s="90">
        <f>'önk-bev-kiad'!L20</f>
        <v>9636</v>
      </c>
      <c r="E163" s="90">
        <f>'önk-bev-kiad'!M20</f>
        <v>9636</v>
      </c>
      <c r="F163" s="90">
        <f>'önk-bev-kiad'!N20</f>
        <v>9636</v>
      </c>
      <c r="G163" s="90">
        <f>'önk-bev-kiad'!O20</f>
        <v>9636</v>
      </c>
      <c r="H163" s="90">
        <f>'önk-bev-kiad'!P20</f>
        <v>0</v>
      </c>
    </row>
    <row r="164" spans="1:6" ht="12.75">
      <c r="A164" s="88"/>
      <c r="B164" s="88"/>
      <c r="C164" s="88"/>
      <c r="D164" s="88"/>
      <c r="E164" s="88"/>
      <c r="F164" s="88"/>
    </row>
    <row r="165" spans="1:6" ht="12.75">
      <c r="A165" s="89" t="s">
        <v>446</v>
      </c>
      <c r="B165" s="88"/>
      <c r="C165" s="88"/>
      <c r="D165" s="88"/>
      <c r="E165" s="88"/>
      <c r="F165" s="88"/>
    </row>
    <row r="166" spans="1:6" ht="12.75">
      <c r="A166" s="88"/>
      <c r="B166" s="88"/>
      <c r="C166" s="88"/>
      <c r="D166" s="88"/>
      <c r="E166" s="88"/>
      <c r="F166" s="88"/>
    </row>
    <row r="167" spans="1:8" ht="12.75">
      <c r="A167" s="88" t="s">
        <v>347</v>
      </c>
      <c r="B167" s="88"/>
      <c r="C167" s="92">
        <f aca="true" t="shared" si="23" ref="C167:H168">C10+C19+C26+C48+C61+C90+C98+C106+C119+C132</f>
        <v>142269</v>
      </c>
      <c r="D167" s="92">
        <f t="shared" si="23"/>
        <v>150481</v>
      </c>
      <c r="E167" s="92">
        <f t="shared" si="23"/>
        <v>150481</v>
      </c>
      <c r="F167" s="92">
        <f t="shared" si="23"/>
        <v>148661</v>
      </c>
      <c r="G167" s="92">
        <f t="shared" si="23"/>
        <v>147949</v>
      </c>
      <c r="H167" s="92">
        <f t="shared" si="23"/>
        <v>140969</v>
      </c>
    </row>
    <row r="168" spans="1:8" ht="12.75">
      <c r="A168" s="88" t="s">
        <v>349</v>
      </c>
      <c r="B168" s="88"/>
      <c r="C168" s="92">
        <f t="shared" si="23"/>
        <v>43356</v>
      </c>
      <c r="D168" s="92">
        <f t="shared" si="23"/>
        <v>45897</v>
      </c>
      <c r="E168" s="92">
        <f t="shared" si="23"/>
        <v>45897</v>
      </c>
      <c r="F168" s="92">
        <f t="shared" si="23"/>
        <v>45621</v>
      </c>
      <c r="G168" s="92">
        <f t="shared" si="23"/>
        <v>46357</v>
      </c>
      <c r="H168" s="92">
        <f t="shared" si="23"/>
        <v>45483</v>
      </c>
    </row>
    <row r="169" spans="1:8" ht="12.75">
      <c r="A169" s="88" t="s">
        <v>351</v>
      </c>
      <c r="B169" s="88"/>
      <c r="C169" s="92">
        <f aca="true" t="shared" si="24" ref="C169:H169">C12+C21+C28+C38+C43+C50+C56+C63+C69+C74+C79+C84+C92+C100+C114+C155+C127</f>
        <v>167108</v>
      </c>
      <c r="D169" s="92">
        <f t="shared" si="24"/>
        <v>167562</v>
      </c>
      <c r="E169" s="92">
        <f t="shared" si="24"/>
        <v>203229</v>
      </c>
      <c r="F169" s="92">
        <f t="shared" si="24"/>
        <v>194664</v>
      </c>
      <c r="G169" s="92">
        <f t="shared" si="24"/>
        <v>191051</v>
      </c>
      <c r="H169" s="92">
        <f t="shared" si="24"/>
        <v>168288</v>
      </c>
    </row>
    <row r="170" spans="1:8" ht="12.75">
      <c r="A170" s="88" t="s">
        <v>355</v>
      </c>
      <c r="B170" s="88"/>
      <c r="C170" s="92">
        <f aca="true" t="shared" si="25" ref="C170:H170">C13+C85+C108+C126+C134+C140+C145+C150</f>
        <v>35482</v>
      </c>
      <c r="D170" s="92">
        <f t="shared" si="25"/>
        <v>92190</v>
      </c>
      <c r="E170" s="92">
        <f t="shared" si="25"/>
        <v>95544</v>
      </c>
      <c r="F170" s="92">
        <f t="shared" si="25"/>
        <v>99846</v>
      </c>
      <c r="G170" s="92">
        <f t="shared" si="25"/>
        <v>104466</v>
      </c>
      <c r="H170" s="92">
        <f t="shared" si="25"/>
        <v>104466</v>
      </c>
    </row>
    <row r="171" spans="1:8" ht="12.75">
      <c r="A171" s="91" t="s">
        <v>575</v>
      </c>
      <c r="B171" s="88"/>
      <c r="C171" s="88"/>
      <c r="D171" s="88"/>
      <c r="E171" s="88"/>
      <c r="F171" s="88"/>
      <c r="H171" s="92">
        <f>'önk-bev-kiad'!P26</f>
        <v>19429</v>
      </c>
    </row>
    <row r="172" spans="1:8" ht="12.75">
      <c r="A172" s="91" t="s">
        <v>627</v>
      </c>
      <c r="B172" s="88"/>
      <c r="C172" s="92">
        <f aca="true" t="shared" si="26" ref="C172:H172">C156</f>
        <v>0</v>
      </c>
      <c r="D172" s="92">
        <f t="shared" si="26"/>
        <v>0</v>
      </c>
      <c r="E172" s="92">
        <f t="shared" si="26"/>
        <v>198654</v>
      </c>
      <c r="F172" s="92">
        <f t="shared" si="26"/>
        <v>206619</v>
      </c>
      <c r="G172" s="92">
        <f t="shared" si="26"/>
        <v>167361</v>
      </c>
      <c r="H172" s="92">
        <f t="shared" si="26"/>
        <v>0</v>
      </c>
    </row>
    <row r="173" spans="1:8" ht="12.75">
      <c r="A173" s="89" t="s">
        <v>357</v>
      </c>
      <c r="B173" s="88"/>
      <c r="C173" s="90">
        <f aca="true" t="shared" si="27" ref="C173:H173">SUM(C167:C172)</f>
        <v>388215</v>
      </c>
      <c r="D173" s="90">
        <f t="shared" si="27"/>
        <v>456130</v>
      </c>
      <c r="E173" s="90">
        <f t="shared" si="27"/>
        <v>693805</v>
      </c>
      <c r="F173" s="90">
        <f t="shared" si="27"/>
        <v>695411</v>
      </c>
      <c r="G173" s="90">
        <f t="shared" si="27"/>
        <v>657184</v>
      </c>
      <c r="H173" s="90">
        <f t="shared" si="27"/>
        <v>478635</v>
      </c>
    </row>
    <row r="174" spans="1:8" ht="12.75">
      <c r="A174" s="89" t="s">
        <v>340</v>
      </c>
      <c r="B174" s="88"/>
      <c r="C174" s="90">
        <f aca="true" t="shared" si="28" ref="C174:H174">C159</f>
        <v>190133</v>
      </c>
      <c r="D174" s="90">
        <f t="shared" si="28"/>
        <v>190133</v>
      </c>
      <c r="E174" s="90">
        <f t="shared" si="28"/>
        <v>190133</v>
      </c>
      <c r="F174" s="90">
        <f t="shared" si="28"/>
        <v>190133</v>
      </c>
      <c r="G174" s="90">
        <f t="shared" si="28"/>
        <v>130030</v>
      </c>
      <c r="H174" s="90">
        <f t="shared" si="28"/>
        <v>74403</v>
      </c>
    </row>
    <row r="175" spans="1:8" ht="12.75">
      <c r="A175" s="89" t="s">
        <v>367</v>
      </c>
      <c r="B175" s="88"/>
      <c r="C175" s="90">
        <f aca="true" t="shared" si="29" ref="C175:H175">C161</f>
        <v>3120</v>
      </c>
      <c r="D175" s="90">
        <f t="shared" si="29"/>
        <v>3120</v>
      </c>
      <c r="E175" s="90">
        <f t="shared" si="29"/>
        <v>3120</v>
      </c>
      <c r="F175" s="90">
        <f t="shared" si="29"/>
        <v>3120</v>
      </c>
      <c r="G175" s="90">
        <f t="shared" si="29"/>
        <v>3120</v>
      </c>
      <c r="H175" s="90">
        <f t="shared" si="29"/>
        <v>0</v>
      </c>
    </row>
    <row r="176" spans="1:8" ht="12.75">
      <c r="A176" s="89" t="s">
        <v>303</v>
      </c>
      <c r="B176" s="88"/>
      <c r="C176" s="90">
        <f aca="true" t="shared" si="30" ref="C176:H176">C163</f>
        <v>9636</v>
      </c>
      <c r="D176" s="90">
        <f t="shared" si="30"/>
        <v>9636</v>
      </c>
      <c r="E176" s="90">
        <f t="shared" si="30"/>
        <v>9636</v>
      </c>
      <c r="F176" s="90">
        <f t="shared" si="30"/>
        <v>9636</v>
      </c>
      <c r="G176" s="90">
        <f t="shared" si="30"/>
        <v>9636</v>
      </c>
      <c r="H176" s="90">
        <f t="shared" si="30"/>
        <v>0</v>
      </c>
    </row>
    <row r="177" spans="1:6" ht="12.75">
      <c r="A177" s="89"/>
      <c r="B177" s="88"/>
      <c r="C177" s="88"/>
      <c r="D177" s="88"/>
      <c r="E177" s="88"/>
      <c r="F177" s="88"/>
    </row>
    <row r="178" spans="1:8" ht="12.75">
      <c r="A178" s="89" t="s">
        <v>246</v>
      </c>
      <c r="B178" s="88"/>
      <c r="C178" s="90">
        <f aca="true" t="shared" si="31" ref="C178:H178">SUM(C173:C177)</f>
        <v>591104</v>
      </c>
      <c r="D178" s="90">
        <f t="shared" si="31"/>
        <v>659019</v>
      </c>
      <c r="E178" s="90">
        <f t="shared" si="31"/>
        <v>896694</v>
      </c>
      <c r="F178" s="90">
        <f t="shared" si="31"/>
        <v>898300</v>
      </c>
      <c r="G178" s="90">
        <f t="shared" si="31"/>
        <v>799970</v>
      </c>
      <c r="H178" s="90">
        <f t="shared" si="31"/>
        <v>553038</v>
      </c>
    </row>
    <row r="179" spans="1:8" ht="12.75">
      <c r="A179" s="88" t="s">
        <v>447</v>
      </c>
      <c r="B179" s="88"/>
      <c r="C179" s="92">
        <f>iskola!B10+óvoda!B8+zene!B8+'műv.h'!B10+könyvtár!B6+DGYSZ!B6</f>
        <v>150273</v>
      </c>
      <c r="D179" s="92">
        <f>iskola!C10+óvoda!C8+zene!C8+'műv.h'!C10+könyvtár!C6+DGYSZ!C6</f>
        <v>150792</v>
      </c>
      <c r="E179" s="92">
        <f>iskola!D10+óvoda!D8+zene!D8+'műv.h'!D10+könyvtár!D6+DGYSZ!D6</f>
        <v>147722</v>
      </c>
      <c r="F179" s="92">
        <f>iskola!E10+óvoda!E8+zene!E8+'műv.h'!E10+könyvtár!E6+DGYSZ!E6</f>
        <v>151232</v>
      </c>
      <c r="G179" s="92">
        <f>iskola!F10+óvoda!F8+zene!F8+'műv.h'!F10+könyvtár!F6+DGYSZ!F6</f>
        <v>148715</v>
      </c>
      <c r="H179" s="92">
        <f>iskola!G10+óvoda!G8+zene!G8+'műv.h'!G10+könyvtár!G6+DGYSZ!G6</f>
        <v>136931</v>
      </c>
    </row>
    <row r="180" spans="1:6" ht="12.75">
      <c r="A180" s="89"/>
      <c r="B180" s="88"/>
      <c r="C180" s="88"/>
      <c r="D180" s="88"/>
      <c r="E180" s="88"/>
      <c r="F180" s="88"/>
    </row>
    <row r="181" spans="1:6" ht="12.75">
      <c r="A181" s="88"/>
      <c r="B181" s="88"/>
      <c r="C181" s="88"/>
      <c r="D181" s="88"/>
      <c r="E181" s="88"/>
      <c r="F181" s="88"/>
    </row>
    <row r="182" spans="1:8" ht="12.75">
      <c r="A182" s="89" t="s">
        <v>404</v>
      </c>
      <c r="B182" s="88"/>
      <c r="C182" s="90">
        <f aca="true" t="shared" si="32" ref="C182:H182">SUM(C178:C181)</f>
        <v>741377</v>
      </c>
      <c r="D182" s="90">
        <f t="shared" si="32"/>
        <v>809811</v>
      </c>
      <c r="E182" s="90">
        <f t="shared" si="32"/>
        <v>1044416</v>
      </c>
      <c r="F182" s="90">
        <f t="shared" si="32"/>
        <v>1049532</v>
      </c>
      <c r="G182" s="90">
        <f t="shared" si="32"/>
        <v>948685</v>
      </c>
      <c r="H182" s="90">
        <f t="shared" si="32"/>
        <v>689969</v>
      </c>
    </row>
    <row r="183" spans="1:6" ht="12.75">
      <c r="A183" s="88"/>
      <c r="B183" s="88"/>
      <c r="C183" s="88"/>
      <c r="D183" s="88"/>
      <c r="E183" s="88"/>
      <c r="F183" s="88"/>
    </row>
    <row r="184" spans="1:8" ht="12.75">
      <c r="A184" s="99" t="s">
        <v>448</v>
      </c>
      <c r="B184" s="88"/>
      <c r="C184" s="99">
        <f aca="true" t="shared" si="33" ref="C184:H184">C15+C52+C65+C94+C102+C110+C122+C136</f>
        <v>54</v>
      </c>
      <c r="D184" s="99">
        <f t="shared" si="33"/>
        <v>54</v>
      </c>
      <c r="E184" s="99">
        <f t="shared" si="33"/>
        <v>54</v>
      </c>
      <c r="F184" s="99">
        <f t="shared" si="33"/>
        <v>54</v>
      </c>
      <c r="G184" s="99">
        <f t="shared" si="33"/>
        <v>54</v>
      </c>
      <c r="H184" s="99">
        <f t="shared" si="33"/>
        <v>54</v>
      </c>
    </row>
    <row r="185" spans="1:6" ht="12.75">
      <c r="A185" s="88"/>
      <c r="B185" s="88"/>
      <c r="C185" s="88"/>
      <c r="D185" s="88"/>
      <c r="E185" s="88"/>
      <c r="F185" s="88"/>
    </row>
    <row r="186" spans="1:6" ht="12.75">
      <c r="A186" s="88"/>
      <c r="B186" s="88"/>
      <c r="C186" s="88"/>
      <c r="D186" s="88"/>
      <c r="E186" s="88"/>
      <c r="F186" s="88"/>
    </row>
  </sheetData>
  <mergeCells count="4">
    <mergeCell ref="A6:B6"/>
    <mergeCell ref="A1:H1"/>
    <mergeCell ref="A2:H2"/>
    <mergeCell ref="A3:H3"/>
  </mergeCells>
  <printOptions/>
  <pageMargins left="0.7" right="0.53" top="0.66" bottom="0.58" header="0.5" footer="0.5"/>
  <pageSetup horizontalDpi="300" verticalDpi="300" orientation="landscape" paperSize="9" scale="95" r:id="rId1"/>
  <headerFooter alignWithMargins="0">
    <oddHeader>&amp;R8. számú melléklet</oddHeader>
  </headerFooter>
  <rowBreaks count="4" manualBreakCount="4">
    <brk id="40" max="8" man="1"/>
    <brk id="81" max="255" man="1"/>
    <brk id="122" max="255" man="1"/>
    <brk id="162" max="255" man="1"/>
  </rowBreaks>
</worksheet>
</file>

<file path=xl/worksheets/sheet59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G1">
      <selection activeCell="P4" sqref="P4"/>
    </sheetView>
  </sheetViews>
  <sheetFormatPr defaultColWidth="9.140625" defaultRowHeight="12.75"/>
  <cols>
    <col min="2" max="2" width="9.00390625" style="0" customWidth="1"/>
    <col min="9" max="9" width="14.7109375" style="0" customWidth="1"/>
    <col min="10" max="10" width="7.140625" style="0" customWidth="1"/>
    <col min="11" max="15" width="9.28125" style="0" bestFit="1" customWidth="1"/>
  </cols>
  <sheetData>
    <row r="1" spans="1:16" ht="15.75" customHeight="1">
      <c r="A1" s="227" t="s">
        <v>449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15.75" customHeight="1">
      <c r="A2" s="227" t="s">
        <v>450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6" ht="34.5" thickBot="1">
      <c r="A4" s="223" t="s">
        <v>610</v>
      </c>
      <c r="B4" s="223"/>
      <c r="C4" s="86" t="s">
        <v>503</v>
      </c>
      <c r="D4" s="86" t="s">
        <v>612</v>
      </c>
      <c r="E4" s="86" t="s">
        <v>613</v>
      </c>
      <c r="F4" s="86" t="s">
        <v>639</v>
      </c>
      <c r="G4" s="86" t="s">
        <v>643</v>
      </c>
      <c r="H4" s="86" t="s">
        <v>676</v>
      </c>
      <c r="I4" s="87" t="s">
        <v>611</v>
      </c>
      <c r="J4" s="85"/>
      <c r="K4" s="86" t="s">
        <v>503</v>
      </c>
      <c r="L4" s="86" t="s">
        <v>612</v>
      </c>
      <c r="M4" s="86" t="s">
        <v>613</v>
      </c>
      <c r="N4" s="86" t="s">
        <v>639</v>
      </c>
      <c r="O4" s="86" t="s">
        <v>643</v>
      </c>
      <c r="P4" s="86" t="s">
        <v>644</v>
      </c>
    </row>
    <row r="5" spans="1:15" ht="12.75">
      <c r="A5" s="88"/>
      <c r="B5" s="88"/>
      <c r="C5" s="88"/>
      <c r="D5" s="88"/>
      <c r="E5" s="88"/>
      <c r="F5" s="88"/>
      <c r="G5" s="88"/>
      <c r="H5" s="88"/>
      <c r="I5" s="101"/>
      <c r="J5" s="88"/>
      <c r="K5" s="88"/>
      <c r="L5" s="88"/>
      <c r="M5" s="88"/>
      <c r="N5" s="88"/>
      <c r="O5" s="88"/>
    </row>
    <row r="6" spans="1:16" ht="12.75">
      <c r="A6" s="230" t="s">
        <v>731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</row>
    <row r="7" spans="1:15" ht="12.75">
      <c r="A7" s="88"/>
      <c r="B7" s="88"/>
      <c r="C7" s="88"/>
      <c r="D7" s="88"/>
      <c r="E7" s="88"/>
      <c r="F7" s="88"/>
      <c r="G7" s="88"/>
      <c r="H7" s="88"/>
      <c r="I7" s="91"/>
      <c r="J7" s="88"/>
      <c r="K7" s="88"/>
      <c r="L7" s="88"/>
      <c r="M7" s="88"/>
      <c r="N7" s="88"/>
      <c r="O7" s="88"/>
    </row>
    <row r="8" spans="1:16" ht="12.75">
      <c r="A8" s="88" t="s">
        <v>250</v>
      </c>
      <c r="B8" s="88"/>
      <c r="C8" s="92">
        <f>iskola!B4</f>
        <v>4100</v>
      </c>
      <c r="D8" s="92">
        <f>iskola!C4</f>
        <v>4100</v>
      </c>
      <c r="E8" s="92">
        <f>iskola!D4</f>
        <v>4120</v>
      </c>
      <c r="F8" s="92">
        <f>iskola!E4</f>
        <v>4213</v>
      </c>
      <c r="G8" s="92">
        <f>iskola!F4</f>
        <v>3570</v>
      </c>
      <c r="H8" s="92">
        <f>iskola!G4</f>
        <v>3570</v>
      </c>
      <c r="I8" s="91" t="s">
        <v>252</v>
      </c>
      <c r="J8" s="88"/>
      <c r="K8" s="92">
        <f>iskola!K2</f>
        <v>127563</v>
      </c>
      <c r="L8" s="92">
        <f>iskola!L2</f>
        <v>127563</v>
      </c>
      <c r="M8" s="92">
        <f>iskola!M2</f>
        <v>127543</v>
      </c>
      <c r="N8" s="92">
        <f>iskola!N2</f>
        <v>127543</v>
      </c>
      <c r="O8" s="92">
        <f>iskola!O2</f>
        <v>126488</v>
      </c>
      <c r="P8" s="92">
        <f>iskola!P2</f>
        <v>124107</v>
      </c>
    </row>
    <row r="9" spans="1:16" ht="12.75">
      <c r="A9" s="88" t="s">
        <v>451</v>
      </c>
      <c r="B9" s="88"/>
      <c r="C9" s="92">
        <f>iskola!B2+iskola!B10</f>
        <v>198857</v>
      </c>
      <c r="D9" s="92">
        <f>iskola!C2+iskola!C10</f>
        <v>198857</v>
      </c>
      <c r="E9" s="92">
        <f>iskola!D2+iskola!D10</f>
        <v>192617</v>
      </c>
      <c r="F9" s="92">
        <f>iskola!E2+iskola!E10</f>
        <v>192524</v>
      </c>
      <c r="G9" s="92">
        <f>iskola!F2+iskola!F10</f>
        <v>194159</v>
      </c>
      <c r="H9" s="92">
        <f>iskola!G2+iskola!G10</f>
        <v>189212</v>
      </c>
      <c r="I9" s="91" t="s">
        <v>452</v>
      </c>
      <c r="J9" s="88"/>
      <c r="K9" s="92">
        <f>iskola!K4</f>
        <v>42386</v>
      </c>
      <c r="L9" s="92">
        <f>iskola!L4</f>
        <v>42386</v>
      </c>
      <c r="M9" s="92">
        <f>iskola!M4</f>
        <v>42406</v>
      </c>
      <c r="N9" s="92">
        <f>iskola!N4</f>
        <v>42406</v>
      </c>
      <c r="O9" s="92">
        <f>iskola!O4</f>
        <v>41869</v>
      </c>
      <c r="P9" s="92">
        <f>iskola!P4</f>
        <v>39303</v>
      </c>
    </row>
    <row r="10" spans="1:16" ht="12.75">
      <c r="A10" s="88" t="s">
        <v>109</v>
      </c>
      <c r="B10" s="88"/>
      <c r="C10" s="92">
        <f>iskola!B6+iskola!B8</f>
        <v>2975</v>
      </c>
      <c r="D10" s="92">
        <f>iskola!C6+iskola!C8</f>
        <v>2975</v>
      </c>
      <c r="E10" s="92">
        <f>iskola!D6+iskola!D8</f>
        <v>11159</v>
      </c>
      <c r="F10" s="92">
        <f>iskola!E6+iskola!E8</f>
        <v>11159</v>
      </c>
      <c r="G10" s="92">
        <f>iskola!F6+iskola!F8</f>
        <v>10167</v>
      </c>
      <c r="H10" s="92">
        <f>iskola!G6+iskola!G8</f>
        <v>10167</v>
      </c>
      <c r="I10" s="91" t="s">
        <v>245</v>
      </c>
      <c r="J10" s="88"/>
      <c r="K10" s="92">
        <f>iskola!K6</f>
        <v>35983</v>
      </c>
      <c r="L10" s="92">
        <f>iskola!L6</f>
        <v>35983</v>
      </c>
      <c r="M10" s="92">
        <f>iskola!M6</f>
        <v>37947</v>
      </c>
      <c r="N10" s="92">
        <f>iskola!N6</f>
        <v>37947</v>
      </c>
      <c r="O10" s="92">
        <f>iskola!O6</f>
        <v>39539</v>
      </c>
      <c r="P10" s="92">
        <f>iskola!P6</f>
        <v>39539</v>
      </c>
    </row>
    <row r="11" spans="1:15" ht="12.75">
      <c r="A11" s="89" t="s">
        <v>247</v>
      </c>
      <c r="B11" s="88"/>
      <c r="C11" s="90">
        <f aca="true" t="shared" si="0" ref="C11:H11">SUM(C8:C10)</f>
        <v>205932</v>
      </c>
      <c r="D11" s="90">
        <f t="shared" si="0"/>
        <v>205932</v>
      </c>
      <c r="E11" s="90">
        <f t="shared" si="0"/>
        <v>207896</v>
      </c>
      <c r="F11" s="90">
        <f t="shared" si="0"/>
        <v>207896</v>
      </c>
      <c r="G11" s="90">
        <f t="shared" si="0"/>
        <v>207896</v>
      </c>
      <c r="H11" s="90">
        <f t="shared" si="0"/>
        <v>202949</v>
      </c>
      <c r="I11" s="91" t="s">
        <v>453</v>
      </c>
      <c r="J11" s="88"/>
      <c r="K11" s="88"/>
      <c r="L11" s="88"/>
      <c r="M11" s="88"/>
      <c r="N11" s="88"/>
      <c r="O11" s="88"/>
    </row>
    <row r="12" spans="1:15" ht="12.75">
      <c r="A12" s="88"/>
      <c r="B12" s="88"/>
      <c r="C12" s="88"/>
      <c r="D12" s="88"/>
      <c r="E12" s="88"/>
      <c r="F12" s="88"/>
      <c r="G12" s="88"/>
      <c r="H12" s="88"/>
      <c r="I12" s="91" t="s">
        <v>454</v>
      </c>
      <c r="J12" s="88"/>
      <c r="K12" s="88"/>
      <c r="L12" s="88"/>
      <c r="M12" s="88"/>
      <c r="N12" s="88"/>
      <c r="O12" s="88"/>
    </row>
    <row r="13" spans="1:16" ht="12.75">
      <c r="A13" s="89" t="s">
        <v>427</v>
      </c>
      <c r="B13" s="88"/>
      <c r="C13" s="89">
        <v>51.5</v>
      </c>
      <c r="D13" s="89">
        <v>51.5</v>
      </c>
      <c r="E13" s="89">
        <v>51.5</v>
      </c>
      <c r="F13" s="89">
        <v>51.5</v>
      </c>
      <c r="G13" s="89">
        <v>51.5</v>
      </c>
      <c r="H13" s="89">
        <v>51.5</v>
      </c>
      <c r="I13" s="95" t="s">
        <v>246</v>
      </c>
      <c r="J13" s="88"/>
      <c r="K13" s="90">
        <f aca="true" t="shared" si="1" ref="K13:P13">SUM(K8:K12)</f>
        <v>205932</v>
      </c>
      <c r="L13" s="90">
        <f t="shared" si="1"/>
        <v>205932</v>
      </c>
      <c r="M13" s="90">
        <f t="shared" si="1"/>
        <v>207896</v>
      </c>
      <c r="N13" s="90">
        <f t="shared" si="1"/>
        <v>207896</v>
      </c>
      <c r="O13" s="90">
        <f t="shared" si="1"/>
        <v>207896</v>
      </c>
      <c r="P13" s="90">
        <f t="shared" si="1"/>
        <v>202949</v>
      </c>
    </row>
    <row r="14" spans="1:15" ht="12.75">
      <c r="A14" s="88"/>
      <c r="B14" s="88"/>
      <c r="C14" s="88"/>
      <c r="D14" s="88"/>
      <c r="E14" s="88"/>
      <c r="F14" s="88"/>
      <c r="G14" s="88"/>
      <c r="H14" s="88"/>
      <c r="I14" s="91"/>
      <c r="J14" s="88"/>
      <c r="K14" s="88"/>
      <c r="L14" s="88"/>
      <c r="M14" s="88"/>
      <c r="N14" s="88"/>
      <c r="O14" s="88"/>
    </row>
    <row r="15" spans="1:16" ht="12.75">
      <c r="A15" s="230" t="s">
        <v>732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</row>
    <row r="16" spans="1:15" ht="12.75">
      <c r="A16" s="88"/>
      <c r="B16" s="88"/>
      <c r="C16" s="88"/>
      <c r="D16" s="88"/>
      <c r="E16" s="88"/>
      <c r="F16" s="88"/>
      <c r="G16" s="88"/>
      <c r="H16" s="88"/>
      <c r="I16" s="91"/>
      <c r="J16" s="88"/>
      <c r="K16" s="88"/>
      <c r="L16" s="88"/>
      <c r="M16" s="88"/>
      <c r="N16" s="88"/>
      <c r="O16" s="88"/>
    </row>
    <row r="17" spans="1:16" ht="12.75">
      <c r="A17" s="88" t="s">
        <v>250</v>
      </c>
      <c r="B17" s="88"/>
      <c r="C17" s="92">
        <f>óvoda!B4</f>
        <v>0</v>
      </c>
      <c r="D17" s="92">
        <f>óvoda!C4</f>
        <v>0</v>
      </c>
      <c r="E17" s="92">
        <f>óvoda!D4</f>
        <v>647</v>
      </c>
      <c r="F17" s="92">
        <f>óvoda!E4</f>
        <v>647</v>
      </c>
      <c r="G17" s="92">
        <f>óvoda!F4</f>
        <v>723</v>
      </c>
      <c r="H17" s="92">
        <f>óvoda!G4</f>
        <v>723</v>
      </c>
      <c r="I17" s="91" t="s">
        <v>252</v>
      </c>
      <c r="J17" s="88"/>
      <c r="K17" s="92">
        <f>óvoda!K2</f>
        <v>58196</v>
      </c>
      <c r="L17" s="92">
        <f>óvoda!L2</f>
        <v>58196</v>
      </c>
      <c r="M17" s="92">
        <f>óvoda!M2</f>
        <v>58470</v>
      </c>
      <c r="N17" s="92">
        <f>óvoda!N2</f>
        <v>58470</v>
      </c>
      <c r="O17" s="92">
        <f>óvoda!O2</f>
        <v>58470</v>
      </c>
      <c r="P17" s="92">
        <f>óvoda!P2</f>
        <v>56339</v>
      </c>
    </row>
    <row r="18" spans="1:16" ht="12.75">
      <c r="A18" s="88" t="s">
        <v>451</v>
      </c>
      <c r="B18" s="88"/>
      <c r="C18" s="92">
        <f>óvoda!B2+óvoda!B8</f>
        <v>86822</v>
      </c>
      <c r="D18" s="92">
        <f>óvoda!C2+óvoda!C8</f>
        <v>86822</v>
      </c>
      <c r="E18" s="92">
        <f>óvoda!D2+óvoda!D8</f>
        <v>87196</v>
      </c>
      <c r="F18" s="92">
        <f>óvoda!E2+óvoda!E8</f>
        <v>87496</v>
      </c>
      <c r="G18" s="92">
        <f>óvoda!F2+óvoda!F8</f>
        <v>87420</v>
      </c>
      <c r="H18" s="92">
        <f>óvoda!G2+óvoda!G8</f>
        <v>84216</v>
      </c>
      <c r="I18" s="91" t="s">
        <v>452</v>
      </c>
      <c r="J18" s="88"/>
      <c r="K18" s="92">
        <f>óvoda!K4</f>
        <v>18084</v>
      </c>
      <c r="L18" s="92">
        <f>óvoda!L4</f>
        <v>18084</v>
      </c>
      <c r="M18" s="92">
        <f>óvoda!M4</f>
        <v>18139</v>
      </c>
      <c r="N18" s="92">
        <f>óvoda!N4</f>
        <v>18139</v>
      </c>
      <c r="O18" s="92">
        <f>óvoda!O4</f>
        <v>18139</v>
      </c>
      <c r="P18" s="92">
        <f>óvoda!P4</f>
        <v>17748</v>
      </c>
    </row>
    <row r="19" spans="1:16" ht="12.75">
      <c r="A19" s="88" t="s">
        <v>109</v>
      </c>
      <c r="B19" s="88"/>
      <c r="C19" s="92">
        <f>óvoda!B6+óvoda!B6</f>
        <v>0</v>
      </c>
      <c r="D19" s="92">
        <f>óvoda!C6+óvoda!C6</f>
        <v>0</v>
      </c>
      <c r="E19" s="92">
        <f>óvoda!D6+óvoda!D6</f>
        <v>0</v>
      </c>
      <c r="F19" s="92">
        <f>óvoda!E6+óvoda!E6</f>
        <v>0</v>
      </c>
      <c r="G19" s="92">
        <f>óvoda!F6+óvoda!F6</f>
        <v>0</v>
      </c>
      <c r="H19" s="92">
        <f>óvoda!G6+óvoda!G6</f>
        <v>0</v>
      </c>
      <c r="I19" s="91" t="s">
        <v>245</v>
      </c>
      <c r="J19" s="88"/>
      <c r="K19" s="92">
        <f>óvoda!K6-'801115'!K57</f>
        <v>7642</v>
      </c>
      <c r="L19" s="92">
        <f>óvoda!L6-'801115'!L57</f>
        <v>7642</v>
      </c>
      <c r="M19" s="92">
        <f>óvoda!M6-'801115'!M57</f>
        <v>8334</v>
      </c>
      <c r="N19" s="92">
        <f>óvoda!N6-'801115'!N57</f>
        <v>8634</v>
      </c>
      <c r="O19" s="92">
        <f>óvoda!O6-'801115'!O57</f>
        <v>8634</v>
      </c>
      <c r="P19" s="92">
        <f>óvoda!P6-'801115'!P57</f>
        <v>8372</v>
      </c>
    </row>
    <row r="20" spans="1:16" ht="12.75">
      <c r="A20" s="89" t="s">
        <v>247</v>
      </c>
      <c r="B20" s="89"/>
      <c r="C20" s="90">
        <f aca="true" t="shared" si="2" ref="C20:H20">SUM(C17:C19)</f>
        <v>86822</v>
      </c>
      <c r="D20" s="90">
        <f t="shared" si="2"/>
        <v>86822</v>
      </c>
      <c r="E20" s="90">
        <f t="shared" si="2"/>
        <v>87843</v>
      </c>
      <c r="F20" s="90">
        <f t="shared" si="2"/>
        <v>88143</v>
      </c>
      <c r="G20" s="90">
        <f t="shared" si="2"/>
        <v>88143</v>
      </c>
      <c r="H20" s="90">
        <f t="shared" si="2"/>
        <v>84939</v>
      </c>
      <c r="I20" s="91" t="s">
        <v>453</v>
      </c>
      <c r="J20" s="88"/>
      <c r="K20" s="92">
        <f>'801115'!K57</f>
        <v>2900</v>
      </c>
      <c r="L20" s="92">
        <f>'801115'!L57</f>
        <v>2900</v>
      </c>
      <c r="M20" s="92">
        <f>'801115'!M57</f>
        <v>2900</v>
      </c>
      <c r="N20" s="92">
        <f>'801115'!N57</f>
        <v>2900</v>
      </c>
      <c r="O20" s="92">
        <f>'801115'!O57</f>
        <v>2900</v>
      </c>
      <c r="P20" s="92">
        <f>'801115'!P57</f>
        <v>2480</v>
      </c>
    </row>
    <row r="21" spans="1:15" ht="12.75">
      <c r="A21" s="88"/>
      <c r="B21" s="88"/>
      <c r="C21" s="88"/>
      <c r="D21" s="88"/>
      <c r="E21" s="88"/>
      <c r="F21" s="88"/>
      <c r="G21" s="88"/>
      <c r="H21" s="88"/>
      <c r="I21" s="91" t="s">
        <v>454</v>
      </c>
      <c r="J21" s="88"/>
      <c r="K21" s="88"/>
      <c r="L21" s="88"/>
      <c r="M21" s="88"/>
      <c r="N21" s="88"/>
      <c r="O21" s="88"/>
    </row>
    <row r="22" spans="1:16" ht="12.75">
      <c r="A22" s="89" t="s">
        <v>427</v>
      </c>
      <c r="B22" s="88"/>
      <c r="C22" s="89">
        <v>30</v>
      </c>
      <c r="D22" s="89">
        <v>30</v>
      </c>
      <c r="E22" s="89">
        <v>30</v>
      </c>
      <c r="F22" s="89">
        <v>30</v>
      </c>
      <c r="G22" s="89">
        <v>33</v>
      </c>
      <c r="H22" s="89">
        <v>33</v>
      </c>
      <c r="I22" s="95" t="s">
        <v>246</v>
      </c>
      <c r="J22" s="88"/>
      <c r="K22" s="90">
        <f aca="true" t="shared" si="3" ref="K22:P22">SUM(K17:K21)</f>
        <v>86822</v>
      </c>
      <c r="L22" s="90">
        <f t="shared" si="3"/>
        <v>86822</v>
      </c>
      <c r="M22" s="90">
        <f t="shared" si="3"/>
        <v>87843</v>
      </c>
      <c r="N22" s="90">
        <f t="shared" si="3"/>
        <v>88143</v>
      </c>
      <c r="O22" s="90">
        <f t="shared" si="3"/>
        <v>88143</v>
      </c>
      <c r="P22" s="90">
        <f t="shared" si="3"/>
        <v>84939</v>
      </c>
    </row>
    <row r="23" spans="1:15" ht="12.75">
      <c r="A23" s="88"/>
      <c r="B23" s="88"/>
      <c r="C23" s="88"/>
      <c r="D23" s="88"/>
      <c r="E23" s="88"/>
      <c r="F23" s="88"/>
      <c r="G23" s="88"/>
      <c r="H23" s="88"/>
      <c r="I23" s="91"/>
      <c r="J23" s="88"/>
      <c r="K23" s="88"/>
      <c r="L23" s="88"/>
      <c r="M23" s="88"/>
      <c r="N23" s="88"/>
      <c r="O23" s="88"/>
    </row>
    <row r="24" spans="1:15" ht="12.75">
      <c r="A24" s="230" t="s">
        <v>733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</row>
    <row r="25" spans="1:15" ht="12.75">
      <c r="A25" s="88"/>
      <c r="B25" s="88"/>
      <c r="C25" s="88"/>
      <c r="D25" s="88"/>
      <c r="E25" s="88"/>
      <c r="F25" s="88"/>
      <c r="G25" s="88"/>
      <c r="H25" s="88"/>
      <c r="I25" s="91"/>
      <c r="J25" s="88"/>
      <c r="K25" s="88"/>
      <c r="L25" s="88"/>
      <c r="M25" s="88"/>
      <c r="N25" s="88"/>
      <c r="O25" s="88"/>
    </row>
    <row r="26" spans="1:16" ht="12.75">
      <c r="A26" s="88" t="s">
        <v>250</v>
      </c>
      <c r="B26" s="88"/>
      <c r="C26" s="92">
        <f>zene!B4</f>
        <v>1371</v>
      </c>
      <c r="D26" s="92">
        <f>zene!C4</f>
        <v>1371</v>
      </c>
      <c r="E26" s="92">
        <f>zene!D4</f>
        <v>1371</v>
      </c>
      <c r="F26" s="92">
        <f>zene!E4</f>
        <v>1371</v>
      </c>
      <c r="G26" s="92">
        <f>zene!F4</f>
        <v>1291</v>
      </c>
      <c r="H26" s="92">
        <f>zene!G4</f>
        <v>1291</v>
      </c>
      <c r="I26" s="91" t="s">
        <v>252</v>
      </c>
      <c r="J26" s="88"/>
      <c r="K26" s="92">
        <f>zene!K2</f>
        <v>16851</v>
      </c>
      <c r="L26" s="92">
        <f>zene!L2</f>
        <v>16851</v>
      </c>
      <c r="M26" s="92">
        <f>zene!M2</f>
        <v>16851</v>
      </c>
      <c r="N26" s="92">
        <f>zene!N2</f>
        <v>16851</v>
      </c>
      <c r="O26" s="92">
        <f>zene!O2</f>
        <v>16851</v>
      </c>
      <c r="P26" s="92">
        <f>zene!P2</f>
        <v>16620</v>
      </c>
    </row>
    <row r="27" spans="1:16" ht="12.75">
      <c r="A27" s="88" t="s">
        <v>451</v>
      </c>
      <c r="B27" s="88"/>
      <c r="C27" s="92">
        <f>zene!B2+zene!B8</f>
        <v>22929</v>
      </c>
      <c r="D27" s="92">
        <f>zene!C2+zene!C8</f>
        <v>22929</v>
      </c>
      <c r="E27" s="92">
        <f>zene!D2+zene!D8</f>
        <v>22929</v>
      </c>
      <c r="F27" s="92">
        <f>zene!E2+zene!E8</f>
        <v>23248</v>
      </c>
      <c r="G27" s="92">
        <f>zene!F2+zene!F8</f>
        <v>23428</v>
      </c>
      <c r="H27" s="92">
        <f>zene!G2+zene!G8</f>
        <v>22635</v>
      </c>
      <c r="I27" s="91" t="s">
        <v>452</v>
      </c>
      <c r="J27" s="88"/>
      <c r="K27" s="92">
        <f>zene!K4</f>
        <v>5061</v>
      </c>
      <c r="L27" s="92">
        <f>zene!L4</f>
        <v>5061</v>
      </c>
      <c r="M27" s="92">
        <f>zene!M4</f>
        <v>5061</v>
      </c>
      <c r="N27" s="92">
        <f>zene!N4</f>
        <v>5061</v>
      </c>
      <c r="O27" s="92">
        <f>zene!O4</f>
        <v>5061</v>
      </c>
      <c r="P27" s="92">
        <f>zene!P4</f>
        <v>5105</v>
      </c>
    </row>
    <row r="28" spans="1:16" ht="12.75">
      <c r="A28" s="88" t="s">
        <v>109</v>
      </c>
      <c r="B28" s="88"/>
      <c r="C28" s="92">
        <f>zene!B6</f>
        <v>0</v>
      </c>
      <c r="D28" s="92">
        <f>zene!C6</f>
        <v>0</v>
      </c>
      <c r="E28" s="92">
        <f>zene!D6</f>
        <v>141</v>
      </c>
      <c r="F28" s="92">
        <f>zene!E6</f>
        <v>141</v>
      </c>
      <c r="G28" s="92">
        <f>zene!F6</f>
        <v>141</v>
      </c>
      <c r="H28" s="92">
        <f>zene!G6</f>
        <v>141</v>
      </c>
      <c r="I28" s="91" t="s">
        <v>245</v>
      </c>
      <c r="J28" s="88"/>
      <c r="K28" s="92">
        <f>zene!K6</f>
        <v>2388</v>
      </c>
      <c r="L28" s="92">
        <f>zene!L6</f>
        <v>2388</v>
      </c>
      <c r="M28" s="92">
        <f>zene!M6</f>
        <v>2529</v>
      </c>
      <c r="N28" s="92">
        <f>zene!N6</f>
        <v>2848</v>
      </c>
      <c r="O28" s="92">
        <f>zene!O6</f>
        <v>2948</v>
      </c>
      <c r="P28" s="92">
        <f>zene!P6</f>
        <v>2342</v>
      </c>
    </row>
    <row r="29" spans="1:15" ht="12.75">
      <c r="A29" s="89" t="s">
        <v>247</v>
      </c>
      <c r="B29" s="89"/>
      <c r="C29" s="90">
        <f aca="true" t="shared" si="4" ref="C29:H29">SUM(C26:C28)</f>
        <v>24300</v>
      </c>
      <c r="D29" s="90">
        <f t="shared" si="4"/>
        <v>24300</v>
      </c>
      <c r="E29" s="90">
        <f t="shared" si="4"/>
        <v>24441</v>
      </c>
      <c r="F29" s="90">
        <f t="shared" si="4"/>
        <v>24760</v>
      </c>
      <c r="G29" s="90">
        <f t="shared" si="4"/>
        <v>24860</v>
      </c>
      <c r="H29" s="90">
        <f t="shared" si="4"/>
        <v>24067</v>
      </c>
      <c r="I29" s="91" t="s">
        <v>453</v>
      </c>
      <c r="J29" s="88"/>
      <c r="K29" s="88"/>
      <c r="L29" s="88"/>
      <c r="M29" s="88"/>
      <c r="N29" s="88"/>
      <c r="O29" s="88"/>
    </row>
    <row r="30" spans="1:15" ht="12.75">
      <c r="A30" s="88"/>
      <c r="B30" s="88"/>
      <c r="C30" s="88"/>
      <c r="D30" s="88"/>
      <c r="E30" s="88"/>
      <c r="F30" s="88"/>
      <c r="G30" s="88"/>
      <c r="H30" s="88"/>
      <c r="I30" s="91" t="s">
        <v>454</v>
      </c>
      <c r="J30" s="88"/>
      <c r="K30" s="88"/>
      <c r="L30" s="88"/>
      <c r="M30" s="88"/>
      <c r="N30" s="88"/>
      <c r="O30" s="88"/>
    </row>
    <row r="31" spans="1:16" ht="12.75">
      <c r="A31" s="89" t="s">
        <v>427</v>
      </c>
      <c r="B31" s="88"/>
      <c r="C31" s="89">
        <v>8</v>
      </c>
      <c r="D31" s="89">
        <v>8</v>
      </c>
      <c r="E31" s="89">
        <v>8</v>
      </c>
      <c r="F31" s="89">
        <v>8</v>
      </c>
      <c r="G31" s="89">
        <v>8</v>
      </c>
      <c r="H31" s="89">
        <v>8</v>
      </c>
      <c r="I31" s="95" t="s">
        <v>246</v>
      </c>
      <c r="J31" s="88"/>
      <c r="K31" s="90">
        <f aca="true" t="shared" si="5" ref="K31:P31">SUM(K26:K30)</f>
        <v>24300</v>
      </c>
      <c r="L31" s="90">
        <f t="shared" si="5"/>
        <v>24300</v>
      </c>
      <c r="M31" s="90">
        <f t="shared" si="5"/>
        <v>24441</v>
      </c>
      <c r="N31" s="90">
        <f t="shared" si="5"/>
        <v>24760</v>
      </c>
      <c r="O31" s="90">
        <f t="shared" si="5"/>
        <v>24860</v>
      </c>
      <c r="P31" s="90">
        <f t="shared" si="5"/>
        <v>24067</v>
      </c>
    </row>
    <row r="32" spans="1:15" ht="12.75">
      <c r="A32" s="88"/>
      <c r="B32" s="88"/>
      <c r="C32" s="88"/>
      <c r="D32" s="88"/>
      <c r="E32" s="88"/>
      <c r="F32" s="88"/>
      <c r="G32" s="88"/>
      <c r="H32" s="88"/>
      <c r="I32" s="91"/>
      <c r="J32" s="88"/>
      <c r="K32" s="88"/>
      <c r="L32" s="88"/>
      <c r="M32" s="88"/>
      <c r="N32" s="88"/>
      <c r="O32" s="88"/>
    </row>
    <row r="33" spans="1:15" ht="12.75">
      <c r="A33" s="230" t="s">
        <v>734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</row>
    <row r="34" spans="1:15" ht="12.75">
      <c r="A34" s="88"/>
      <c r="B34" s="88"/>
      <c r="C34" s="88"/>
      <c r="D34" s="88"/>
      <c r="E34" s="88"/>
      <c r="F34" s="88"/>
      <c r="G34" s="88"/>
      <c r="H34" s="88"/>
      <c r="I34" s="91"/>
      <c r="J34" s="88"/>
      <c r="K34" s="88"/>
      <c r="L34" s="88"/>
      <c r="M34" s="88"/>
      <c r="N34" s="88"/>
      <c r="O34" s="88"/>
    </row>
    <row r="35" spans="1:16" ht="12.75">
      <c r="A35" s="88" t="s">
        <v>250</v>
      </c>
      <c r="B35" s="88"/>
      <c r="C35" s="92">
        <f>'műv.h'!B4</f>
        <v>1100</v>
      </c>
      <c r="D35" s="92">
        <f>'műv.h'!C4</f>
        <v>1100</v>
      </c>
      <c r="E35" s="92">
        <f>'műv.h'!D4</f>
        <v>1300</v>
      </c>
      <c r="F35" s="92">
        <f>'műv.h'!E4</f>
        <v>1300</v>
      </c>
      <c r="G35" s="92">
        <f>'műv.h'!F4</f>
        <v>2341</v>
      </c>
      <c r="H35" s="92">
        <f>'műv.h'!G4</f>
        <v>2341</v>
      </c>
      <c r="I35" s="91" t="s">
        <v>252</v>
      </c>
      <c r="J35" s="88"/>
      <c r="K35" s="92">
        <f>'műv.h'!K2</f>
        <v>7054</v>
      </c>
      <c r="L35" s="92">
        <f>'műv.h'!L2</f>
        <v>7054</v>
      </c>
      <c r="M35" s="92">
        <f>'műv.h'!M2</f>
        <v>7054</v>
      </c>
      <c r="N35" s="92">
        <f>'műv.h'!N2</f>
        <v>7054</v>
      </c>
      <c r="O35" s="92">
        <f>'műv.h'!O2</f>
        <v>7054</v>
      </c>
      <c r="P35" s="92">
        <f>'műv.h'!P2</f>
        <v>6748</v>
      </c>
    </row>
    <row r="36" spans="1:16" ht="12.75">
      <c r="A36" s="88" t="s">
        <v>451</v>
      </c>
      <c r="B36" s="88"/>
      <c r="C36" s="92">
        <f>'műv.h'!B2+'műv.h'!B10</f>
        <v>15724</v>
      </c>
      <c r="D36" s="92">
        <f>'műv.h'!C2+'műv.h'!C10</f>
        <v>15724</v>
      </c>
      <c r="E36" s="92">
        <f>'műv.h'!D2+'műv.h'!D10</f>
        <v>15369</v>
      </c>
      <c r="F36" s="92">
        <f>'műv.h'!E2+'műv.h'!E10</f>
        <v>15369</v>
      </c>
      <c r="G36" s="92">
        <f>'műv.h'!F2+'műv.h'!F10</f>
        <v>13999</v>
      </c>
      <c r="H36" s="92">
        <f>'műv.h'!G2+'műv.h'!G10</f>
        <v>12036</v>
      </c>
      <c r="I36" s="91" t="s">
        <v>452</v>
      </c>
      <c r="J36" s="88"/>
      <c r="K36" s="92">
        <f>'műv.h'!K4</f>
        <v>2335</v>
      </c>
      <c r="L36" s="92">
        <f>'műv.h'!L4</f>
        <v>2335</v>
      </c>
      <c r="M36" s="92">
        <f>'műv.h'!M4</f>
        <v>2335</v>
      </c>
      <c r="N36" s="92">
        <f>'műv.h'!N4</f>
        <v>2335</v>
      </c>
      <c r="O36" s="92">
        <f>'műv.h'!O4</f>
        <v>2335</v>
      </c>
      <c r="P36" s="92">
        <f>'műv.h'!P4</f>
        <v>2180</v>
      </c>
    </row>
    <row r="37" spans="1:16" ht="12.75">
      <c r="A37" s="88" t="s">
        <v>109</v>
      </c>
      <c r="B37" s="88"/>
      <c r="C37" s="92">
        <f>'műv.h'!B6+'műv.h'!B8</f>
        <v>0</v>
      </c>
      <c r="D37" s="92">
        <f>'műv.h'!C6+'műv.h'!C8</f>
        <v>0</v>
      </c>
      <c r="E37" s="92">
        <f>'műv.h'!D6+'műv.h'!D8</f>
        <v>155</v>
      </c>
      <c r="F37" s="92">
        <f>'műv.h'!E6+'műv.h'!E8</f>
        <v>155</v>
      </c>
      <c r="G37" s="92">
        <f>'műv.h'!F6+'műv.h'!F8</f>
        <v>484</v>
      </c>
      <c r="H37" s="92">
        <f>'műv.h'!G6+'műv.h'!G8</f>
        <v>484</v>
      </c>
      <c r="I37" s="91" t="s">
        <v>245</v>
      </c>
      <c r="J37" s="88"/>
      <c r="K37" s="92">
        <f>'műv.h'!K6</f>
        <v>7435</v>
      </c>
      <c r="L37" s="92">
        <f>'műv.h'!L6</f>
        <v>7435</v>
      </c>
      <c r="M37" s="92">
        <f>'műv.h'!M6</f>
        <v>7435</v>
      </c>
      <c r="N37" s="92">
        <f>'műv.h'!N6</f>
        <v>7435</v>
      </c>
      <c r="O37" s="92">
        <f>'műv.h'!O6</f>
        <v>7409</v>
      </c>
      <c r="P37" s="92">
        <f>'műv.h'!P6</f>
        <v>5907</v>
      </c>
    </row>
    <row r="38" spans="1:15" ht="12.75">
      <c r="A38" s="89" t="s">
        <v>247</v>
      </c>
      <c r="B38" s="89"/>
      <c r="C38" s="90">
        <f aca="true" t="shared" si="6" ref="C38:H38">SUM(C35:C37)</f>
        <v>16824</v>
      </c>
      <c r="D38" s="90">
        <f t="shared" si="6"/>
        <v>16824</v>
      </c>
      <c r="E38" s="90">
        <f t="shared" si="6"/>
        <v>16824</v>
      </c>
      <c r="F38" s="90">
        <f t="shared" si="6"/>
        <v>16824</v>
      </c>
      <c r="G38" s="90">
        <f t="shared" si="6"/>
        <v>16824</v>
      </c>
      <c r="H38" s="90">
        <f t="shared" si="6"/>
        <v>14861</v>
      </c>
      <c r="I38" s="91" t="s">
        <v>453</v>
      </c>
      <c r="J38" s="88"/>
      <c r="K38" s="88"/>
      <c r="L38" s="88"/>
      <c r="M38" s="88"/>
      <c r="N38" s="88"/>
      <c r="O38" s="88"/>
    </row>
    <row r="39" spans="1:16" ht="12.75">
      <c r="A39" s="88"/>
      <c r="B39" s="88"/>
      <c r="C39" s="88"/>
      <c r="D39" s="88"/>
      <c r="E39" s="88"/>
      <c r="F39" s="88"/>
      <c r="G39" s="88"/>
      <c r="H39" s="88"/>
      <c r="I39" s="91" t="s">
        <v>454</v>
      </c>
      <c r="J39" s="88"/>
      <c r="K39" s="92">
        <f>'műv.h'!K8</f>
        <v>0</v>
      </c>
      <c r="L39" s="92">
        <f>'műv.h'!L8</f>
        <v>0</v>
      </c>
      <c r="M39" s="92">
        <f>'műv.h'!M8</f>
        <v>0</v>
      </c>
      <c r="N39" s="92">
        <f>'műv.h'!N8</f>
        <v>0</v>
      </c>
      <c r="O39" s="92">
        <f>'műv.h'!O8</f>
        <v>26</v>
      </c>
      <c r="P39" s="92">
        <f>'műv.h'!P8</f>
        <v>26</v>
      </c>
    </row>
    <row r="40" spans="1:16" ht="12.75">
      <c r="A40" s="89" t="s">
        <v>427</v>
      </c>
      <c r="B40" s="88"/>
      <c r="C40" s="89">
        <v>4</v>
      </c>
      <c r="D40" s="89">
        <v>4</v>
      </c>
      <c r="E40" s="89">
        <v>4</v>
      </c>
      <c r="F40" s="89">
        <v>4</v>
      </c>
      <c r="G40" s="89">
        <v>4</v>
      </c>
      <c r="H40" s="89">
        <v>4</v>
      </c>
      <c r="I40" s="95" t="s">
        <v>246</v>
      </c>
      <c r="J40" s="88"/>
      <c r="K40" s="90">
        <f aca="true" t="shared" si="7" ref="K40:P40">SUM(K35:K39)</f>
        <v>16824</v>
      </c>
      <c r="L40" s="90">
        <f t="shared" si="7"/>
        <v>16824</v>
      </c>
      <c r="M40" s="90">
        <f t="shared" si="7"/>
        <v>16824</v>
      </c>
      <c r="N40" s="90">
        <f t="shared" si="7"/>
        <v>16824</v>
      </c>
      <c r="O40" s="90">
        <f t="shared" si="7"/>
        <v>16824</v>
      </c>
      <c r="P40" s="90">
        <f t="shared" si="7"/>
        <v>14861</v>
      </c>
    </row>
    <row r="41" spans="1:15" ht="12.75">
      <c r="A41" s="88"/>
      <c r="B41" s="88"/>
      <c r="C41" s="88"/>
      <c r="D41" s="88"/>
      <c r="E41" s="88"/>
      <c r="F41" s="88"/>
      <c r="G41" s="88"/>
      <c r="H41" s="88"/>
      <c r="I41" s="91"/>
      <c r="J41" s="88"/>
      <c r="K41" s="88"/>
      <c r="L41" s="88"/>
      <c r="M41" s="88"/>
      <c r="N41" s="88"/>
      <c r="O41" s="88"/>
    </row>
    <row r="42" spans="1:16" ht="12.75">
      <c r="A42" s="230" t="s">
        <v>735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</row>
    <row r="43" spans="1:15" ht="12.75">
      <c r="A43" s="88"/>
      <c r="B43" s="88"/>
      <c r="C43" s="88"/>
      <c r="D43" s="88"/>
      <c r="E43" s="88"/>
      <c r="F43" s="88"/>
      <c r="G43" s="88"/>
      <c r="H43" s="88"/>
      <c r="I43" s="91"/>
      <c r="J43" s="88"/>
      <c r="K43" s="88"/>
      <c r="L43" s="88"/>
      <c r="M43" s="88"/>
      <c r="N43" s="88"/>
      <c r="O43" s="88"/>
    </row>
    <row r="44" spans="1:16" ht="12.75">
      <c r="A44" s="88" t="s">
        <v>250</v>
      </c>
      <c r="B44" s="88"/>
      <c r="C44" s="88"/>
      <c r="D44" s="88"/>
      <c r="E44" s="88"/>
      <c r="F44" s="88"/>
      <c r="G44" s="88"/>
      <c r="H44" s="88"/>
      <c r="I44" s="91" t="s">
        <v>252</v>
      </c>
      <c r="J44" s="88"/>
      <c r="K44" s="92">
        <f>DGYSZ!K2</f>
        <v>12556</v>
      </c>
      <c r="L44" s="92">
        <f>DGYSZ!L2</f>
        <v>12556</v>
      </c>
      <c r="M44" s="92">
        <f>DGYSZ!M2</f>
        <v>12556</v>
      </c>
      <c r="N44" s="92">
        <f>DGYSZ!N2</f>
        <v>12556</v>
      </c>
      <c r="O44" s="92">
        <f>DGYSZ!O2</f>
        <v>12611</v>
      </c>
      <c r="P44" s="92">
        <f>DGYSZ!P2</f>
        <v>12611</v>
      </c>
    </row>
    <row r="45" spans="1:16" ht="12.75">
      <c r="A45" s="88" t="s">
        <v>451</v>
      </c>
      <c r="B45" s="88"/>
      <c r="C45" s="92">
        <f>DGYSZ!B2+DGYSZ!B6</f>
        <v>11441</v>
      </c>
      <c r="D45" s="92">
        <f>DGYSZ!C2+DGYSZ!C6</f>
        <v>11441</v>
      </c>
      <c r="E45" s="92">
        <f>DGYSZ!D2+DGYSZ!D6</f>
        <v>14855</v>
      </c>
      <c r="F45" s="92">
        <f>DGYSZ!E2+DGYSZ!E6</f>
        <v>16629</v>
      </c>
      <c r="G45" s="92">
        <f>DGYSZ!F2+DGYSZ!F6</f>
        <v>16392</v>
      </c>
      <c r="H45" s="92">
        <f>DGYSZ!G2+DGYSZ!G6</f>
        <v>15509</v>
      </c>
      <c r="I45" s="91" t="s">
        <v>452</v>
      </c>
      <c r="J45" s="88"/>
      <c r="K45" s="92">
        <f>DGYSZ!K4</f>
        <v>3432</v>
      </c>
      <c r="L45" s="92">
        <f>DGYSZ!L4</f>
        <v>3432</v>
      </c>
      <c r="M45" s="92">
        <f>DGYSZ!M4</f>
        <v>3432</v>
      </c>
      <c r="N45" s="92">
        <f>DGYSZ!N4</f>
        <v>3432</v>
      </c>
      <c r="O45" s="92">
        <f>DGYSZ!O4</f>
        <v>3958</v>
      </c>
      <c r="P45" s="92">
        <f>DGYSZ!P4</f>
        <v>3958</v>
      </c>
    </row>
    <row r="46" spans="1:16" ht="12.75">
      <c r="A46" s="88" t="s">
        <v>109</v>
      </c>
      <c r="B46" s="88"/>
      <c r="C46" s="92">
        <f>DGYSZ!B4</f>
        <v>12027</v>
      </c>
      <c r="D46" s="92">
        <f>DGYSZ!C4</f>
        <v>12027</v>
      </c>
      <c r="E46" s="92">
        <f>DGYSZ!D4</f>
        <v>8901</v>
      </c>
      <c r="F46" s="92">
        <f>DGYSZ!E4</f>
        <v>7127</v>
      </c>
      <c r="G46" s="92">
        <f>DGYSZ!F4</f>
        <v>7364</v>
      </c>
      <c r="H46" s="92">
        <f>DGYSZ!G4</f>
        <v>7364</v>
      </c>
      <c r="I46" s="91" t="s">
        <v>245</v>
      </c>
      <c r="J46" s="88"/>
      <c r="K46" s="92">
        <f>DGYSZ!K6</f>
        <v>7480</v>
      </c>
      <c r="L46" s="92">
        <f>DGYSZ!L6</f>
        <v>7480</v>
      </c>
      <c r="M46" s="92">
        <f>DGYSZ!M6</f>
        <v>7768</v>
      </c>
      <c r="N46" s="92">
        <f>DGYSZ!N6</f>
        <v>7768</v>
      </c>
      <c r="O46" s="92">
        <f>DGYSZ!O6</f>
        <v>7187</v>
      </c>
      <c r="P46" s="92">
        <f>DGYSZ!P6</f>
        <v>6304</v>
      </c>
    </row>
    <row r="47" spans="1:15" ht="12.75">
      <c r="A47" s="89" t="s">
        <v>247</v>
      </c>
      <c r="B47" s="89"/>
      <c r="C47" s="90">
        <f aca="true" t="shared" si="8" ref="C47:H47">SUM(C44:C46)</f>
        <v>23468</v>
      </c>
      <c r="D47" s="90">
        <f t="shared" si="8"/>
        <v>23468</v>
      </c>
      <c r="E47" s="90">
        <f t="shared" si="8"/>
        <v>23756</v>
      </c>
      <c r="F47" s="90">
        <f t="shared" si="8"/>
        <v>23756</v>
      </c>
      <c r="G47" s="90">
        <f t="shared" si="8"/>
        <v>23756</v>
      </c>
      <c r="H47" s="90">
        <f t="shared" si="8"/>
        <v>22873</v>
      </c>
      <c r="I47" s="91" t="s">
        <v>453</v>
      </c>
      <c r="J47" s="88"/>
      <c r="K47" s="88"/>
      <c r="L47" s="88"/>
      <c r="M47" s="88"/>
      <c r="N47" s="88"/>
      <c r="O47" s="88"/>
    </row>
    <row r="48" spans="1:15" ht="12.75">
      <c r="A48" s="88"/>
      <c r="B48" s="88"/>
      <c r="C48" s="88"/>
      <c r="D48" s="88"/>
      <c r="E48" s="88"/>
      <c r="F48" s="88"/>
      <c r="G48" s="88"/>
      <c r="H48" s="88"/>
      <c r="I48" s="91" t="s">
        <v>454</v>
      </c>
      <c r="J48" s="88"/>
      <c r="K48" s="88"/>
      <c r="L48" s="88"/>
      <c r="M48" s="88"/>
      <c r="N48" s="88"/>
      <c r="O48" s="88"/>
    </row>
    <row r="49" spans="1:16" ht="12.75">
      <c r="A49" s="89" t="s">
        <v>427</v>
      </c>
      <c r="B49" s="88"/>
      <c r="C49" s="89">
        <v>5</v>
      </c>
      <c r="D49" s="89">
        <v>5</v>
      </c>
      <c r="E49" s="89">
        <v>5</v>
      </c>
      <c r="F49" s="89">
        <v>5</v>
      </c>
      <c r="G49" s="89">
        <v>5</v>
      </c>
      <c r="H49" s="89">
        <v>5</v>
      </c>
      <c r="I49" s="95" t="s">
        <v>246</v>
      </c>
      <c r="J49" s="88"/>
      <c r="K49" s="90">
        <f aca="true" t="shared" si="9" ref="K49:P49">SUM(K44:K48)</f>
        <v>23468</v>
      </c>
      <c r="L49" s="90">
        <f t="shared" si="9"/>
        <v>23468</v>
      </c>
      <c r="M49" s="90">
        <f t="shared" si="9"/>
        <v>23756</v>
      </c>
      <c r="N49" s="90">
        <f t="shared" si="9"/>
        <v>23756</v>
      </c>
      <c r="O49" s="90">
        <f t="shared" si="9"/>
        <v>23756</v>
      </c>
      <c r="P49" s="90">
        <f t="shared" si="9"/>
        <v>22873</v>
      </c>
    </row>
    <row r="50" spans="1:15" ht="12.75">
      <c r="A50" s="89"/>
      <c r="B50" s="88"/>
      <c r="C50" s="88"/>
      <c r="D50" s="88"/>
      <c r="E50" s="88"/>
      <c r="F50" s="88"/>
      <c r="G50" s="88"/>
      <c r="H50" s="88"/>
      <c r="I50" s="95"/>
      <c r="J50" s="88"/>
      <c r="K50" s="88"/>
      <c r="L50" s="88"/>
      <c r="M50" s="88"/>
      <c r="N50" s="88"/>
      <c r="O50" s="88"/>
    </row>
    <row r="51" spans="1:15" ht="12.75">
      <c r="A51" s="88"/>
      <c r="B51" s="88"/>
      <c r="C51" s="88"/>
      <c r="D51" s="88"/>
      <c r="E51" s="88"/>
      <c r="F51" s="88"/>
      <c r="G51" s="88"/>
      <c r="H51" s="88"/>
      <c r="I51" s="91"/>
      <c r="J51" s="88"/>
      <c r="K51" s="88"/>
      <c r="L51" s="88"/>
      <c r="M51" s="88"/>
      <c r="N51" s="88"/>
      <c r="O51" s="88"/>
    </row>
    <row r="52" spans="1:15" ht="12.75">
      <c r="A52" s="88"/>
      <c r="B52" s="88"/>
      <c r="C52" s="230" t="s">
        <v>736</v>
      </c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88"/>
      <c r="O52" s="88"/>
    </row>
    <row r="53" spans="1:16" ht="12.75">
      <c r="A53" s="88" t="s">
        <v>250</v>
      </c>
      <c r="B53" s="88"/>
      <c r="C53" s="92">
        <f>könyvtár!B4</f>
        <v>50</v>
      </c>
      <c r="D53" s="92">
        <f>könyvtár!C4</f>
        <v>50</v>
      </c>
      <c r="E53" s="92">
        <f>könyvtár!D4</f>
        <v>50</v>
      </c>
      <c r="F53" s="92">
        <f>könyvtár!E4</f>
        <v>50</v>
      </c>
      <c r="G53" s="92">
        <f>könyvtár!F4</f>
        <v>50</v>
      </c>
      <c r="H53" s="92">
        <f>könyvtár!G4</f>
        <v>5</v>
      </c>
      <c r="I53" s="91" t="s">
        <v>252</v>
      </c>
      <c r="J53" s="88"/>
      <c r="K53" s="92">
        <f>könyvtár!K2</f>
        <v>1376</v>
      </c>
      <c r="L53" s="92">
        <f>könyvtár!L2</f>
        <v>1376</v>
      </c>
      <c r="M53" s="92">
        <f>könyvtár!M2</f>
        <v>1376</v>
      </c>
      <c r="N53" s="92">
        <f>könyvtár!N2</f>
        <v>1376</v>
      </c>
      <c r="O53" s="92">
        <f>könyvtár!O2</f>
        <v>1376</v>
      </c>
      <c r="P53" s="92">
        <f>könyvtár!P2</f>
        <v>1366</v>
      </c>
    </row>
    <row r="54" spans="1:16" ht="12.75">
      <c r="A54" s="88" t="s">
        <v>451</v>
      </c>
      <c r="B54" s="88"/>
      <c r="C54" s="92">
        <f>könyvtár!B6+könyvtár!B2</f>
        <v>2603</v>
      </c>
      <c r="D54" s="92">
        <f>könyvtár!C6+könyvtár!C2</f>
        <v>2603</v>
      </c>
      <c r="E54" s="92">
        <f>könyvtár!D6+könyvtár!D2</f>
        <v>2628</v>
      </c>
      <c r="F54" s="92">
        <f>könyvtár!E6+könyvtár!E2</f>
        <v>2628</v>
      </c>
      <c r="G54" s="92">
        <f>könyvtár!F6+könyvtár!F2</f>
        <v>2628</v>
      </c>
      <c r="H54" s="92">
        <f>könyvtár!G6+könyvtár!G2</f>
        <v>2634</v>
      </c>
      <c r="I54" s="91" t="s">
        <v>452</v>
      </c>
      <c r="J54" s="88"/>
      <c r="K54" s="92">
        <f>könyvtár!K4</f>
        <v>427</v>
      </c>
      <c r="L54" s="92">
        <f>könyvtár!L4</f>
        <v>427</v>
      </c>
      <c r="M54" s="92">
        <f>könyvtár!M4</f>
        <v>427</v>
      </c>
      <c r="N54" s="92">
        <f>könyvtár!N4</f>
        <v>427</v>
      </c>
      <c r="O54" s="92">
        <f>könyvtár!O4</f>
        <v>427</v>
      </c>
      <c r="P54" s="92">
        <f>könyvtár!P4</f>
        <v>421</v>
      </c>
    </row>
    <row r="55" spans="1:16" ht="12.75">
      <c r="A55" s="88" t="s">
        <v>109</v>
      </c>
      <c r="B55" s="88"/>
      <c r="C55" s="88"/>
      <c r="D55" s="88"/>
      <c r="E55" s="88"/>
      <c r="F55" s="88"/>
      <c r="G55" s="88"/>
      <c r="H55" s="88"/>
      <c r="I55" s="91" t="s">
        <v>245</v>
      </c>
      <c r="J55" s="88"/>
      <c r="K55" s="92">
        <f>könyvtár!K6</f>
        <v>850</v>
      </c>
      <c r="L55" s="92">
        <f>könyvtár!L6</f>
        <v>850</v>
      </c>
      <c r="M55" s="92">
        <f>könyvtár!M6</f>
        <v>875</v>
      </c>
      <c r="N55" s="92">
        <f>könyvtár!N6</f>
        <v>875</v>
      </c>
      <c r="O55" s="92">
        <f>könyvtár!O6</f>
        <v>875</v>
      </c>
      <c r="P55" s="92">
        <f>könyvtár!P6</f>
        <v>852</v>
      </c>
    </row>
    <row r="56" spans="1:16" ht="12.75">
      <c r="A56" s="89" t="s">
        <v>247</v>
      </c>
      <c r="B56" s="88"/>
      <c r="C56" s="90">
        <f aca="true" t="shared" si="10" ref="C56:H56">SUM(C53:C54)</f>
        <v>2653</v>
      </c>
      <c r="D56" s="90">
        <f t="shared" si="10"/>
        <v>2653</v>
      </c>
      <c r="E56" s="90">
        <f t="shared" si="10"/>
        <v>2678</v>
      </c>
      <c r="F56" s="90">
        <f t="shared" si="10"/>
        <v>2678</v>
      </c>
      <c r="G56" s="90">
        <f t="shared" si="10"/>
        <v>2678</v>
      </c>
      <c r="H56" s="90">
        <f t="shared" si="10"/>
        <v>2639</v>
      </c>
      <c r="I56" s="95" t="s">
        <v>246</v>
      </c>
      <c r="J56" s="88"/>
      <c r="K56" s="90">
        <f aca="true" t="shared" si="11" ref="K56:P56">SUM(K53:K55)</f>
        <v>2653</v>
      </c>
      <c r="L56" s="90">
        <f t="shared" si="11"/>
        <v>2653</v>
      </c>
      <c r="M56" s="90">
        <f t="shared" si="11"/>
        <v>2678</v>
      </c>
      <c r="N56" s="90">
        <f t="shared" si="11"/>
        <v>2678</v>
      </c>
      <c r="O56" s="90">
        <f t="shared" si="11"/>
        <v>2678</v>
      </c>
      <c r="P56" s="90">
        <f t="shared" si="11"/>
        <v>2639</v>
      </c>
    </row>
    <row r="57" spans="1:15" ht="12.75">
      <c r="A57" s="88"/>
      <c r="B57" s="88"/>
      <c r="C57" s="88"/>
      <c r="D57" s="88"/>
      <c r="E57" s="88"/>
      <c r="F57" s="88"/>
      <c r="G57" s="88"/>
      <c r="H57" s="88"/>
      <c r="I57" s="91"/>
      <c r="J57" s="88"/>
      <c r="K57" s="88"/>
      <c r="L57" s="88"/>
      <c r="M57" s="88"/>
      <c r="N57" s="88"/>
      <c r="O57" s="88"/>
    </row>
    <row r="58" spans="1:15" ht="12.75">
      <c r="A58" s="89" t="s">
        <v>427</v>
      </c>
      <c r="B58" s="88"/>
      <c r="C58" s="89">
        <v>1</v>
      </c>
      <c r="D58" s="89">
        <v>1</v>
      </c>
      <c r="E58" s="89">
        <v>1</v>
      </c>
      <c r="F58" s="89">
        <v>1</v>
      </c>
      <c r="G58" s="89">
        <v>1</v>
      </c>
      <c r="H58" s="89">
        <v>1</v>
      </c>
      <c r="I58" s="91"/>
      <c r="J58" s="88"/>
      <c r="K58" s="88"/>
      <c r="L58" s="88"/>
      <c r="M58" s="88"/>
      <c r="N58" s="88"/>
      <c r="O58" s="88"/>
    </row>
    <row r="59" spans="1:15" ht="12.75">
      <c r="A59" s="88"/>
      <c r="B59" s="88"/>
      <c r="C59" s="88"/>
      <c r="D59" s="88"/>
      <c r="E59" s="88"/>
      <c r="F59" s="88"/>
      <c r="G59" s="88"/>
      <c r="H59" s="88"/>
      <c r="I59" s="91"/>
      <c r="J59" s="88"/>
      <c r="K59" s="88"/>
      <c r="L59" s="88"/>
      <c r="M59" s="88"/>
      <c r="N59" s="88"/>
      <c r="O59" s="88"/>
    </row>
    <row r="60" spans="1:16" ht="12.75">
      <c r="A60" s="230" t="s">
        <v>455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</row>
    <row r="61" spans="1:15" ht="12.75">
      <c r="A61" s="88"/>
      <c r="B61" s="88"/>
      <c r="C61" s="88"/>
      <c r="D61" s="88"/>
      <c r="E61" s="88"/>
      <c r="F61" s="88"/>
      <c r="G61" s="88"/>
      <c r="H61" s="88"/>
      <c r="I61" s="91"/>
      <c r="J61" s="88"/>
      <c r="K61" s="88"/>
      <c r="L61" s="88"/>
      <c r="M61" s="88"/>
      <c r="N61" s="88"/>
      <c r="O61" s="88"/>
    </row>
    <row r="62" spans="1:16" ht="12.75">
      <c r="A62" s="88" t="s">
        <v>250</v>
      </c>
      <c r="B62" s="88"/>
      <c r="C62" s="92">
        <f aca="true" t="shared" si="12" ref="C62:H64">C8+C17+C26+C35+C44+C53</f>
        <v>6621</v>
      </c>
      <c r="D62" s="92">
        <f t="shared" si="12"/>
        <v>6621</v>
      </c>
      <c r="E62" s="92">
        <f t="shared" si="12"/>
        <v>7488</v>
      </c>
      <c r="F62" s="92">
        <f t="shared" si="12"/>
        <v>7581</v>
      </c>
      <c r="G62" s="92">
        <f t="shared" si="12"/>
        <v>7975</v>
      </c>
      <c r="H62" s="92">
        <f t="shared" si="12"/>
        <v>7930</v>
      </c>
      <c r="I62" s="91" t="s">
        <v>252</v>
      </c>
      <c r="J62" s="88"/>
      <c r="K62" s="92">
        <f aca="true" t="shared" si="13" ref="K62:P64">K8+K17+K26+K35+K44+K53</f>
        <v>223596</v>
      </c>
      <c r="L62" s="92">
        <f t="shared" si="13"/>
        <v>223596</v>
      </c>
      <c r="M62" s="92">
        <f t="shared" si="13"/>
        <v>223850</v>
      </c>
      <c r="N62" s="92">
        <f t="shared" si="13"/>
        <v>223850</v>
      </c>
      <c r="O62" s="92">
        <f t="shared" si="13"/>
        <v>222850</v>
      </c>
      <c r="P62" s="92">
        <f t="shared" si="13"/>
        <v>217791</v>
      </c>
    </row>
    <row r="63" spans="1:16" ht="12.75">
      <c r="A63" s="88" t="s">
        <v>451</v>
      </c>
      <c r="B63" s="88"/>
      <c r="C63" s="92">
        <f t="shared" si="12"/>
        <v>338376</v>
      </c>
      <c r="D63" s="92">
        <f t="shared" si="12"/>
        <v>338376</v>
      </c>
      <c r="E63" s="92">
        <f t="shared" si="12"/>
        <v>335594</v>
      </c>
      <c r="F63" s="92">
        <f t="shared" si="12"/>
        <v>337894</v>
      </c>
      <c r="G63" s="92">
        <f t="shared" si="12"/>
        <v>338026</v>
      </c>
      <c r="H63" s="92">
        <f t="shared" si="12"/>
        <v>326242</v>
      </c>
      <c r="I63" s="91" t="s">
        <v>452</v>
      </c>
      <c r="J63" s="88"/>
      <c r="K63" s="92">
        <f t="shared" si="13"/>
        <v>71725</v>
      </c>
      <c r="L63" s="92">
        <f t="shared" si="13"/>
        <v>71725</v>
      </c>
      <c r="M63" s="92">
        <f t="shared" si="13"/>
        <v>71800</v>
      </c>
      <c r="N63" s="92">
        <f>N9+N18+N27+N36+N45+N54</f>
        <v>71800</v>
      </c>
      <c r="O63" s="92">
        <f>O9+O18+O27+O36+O45+O54</f>
        <v>71789</v>
      </c>
      <c r="P63" s="92">
        <f>P9+P18+P27+P36+P45+P54</f>
        <v>68715</v>
      </c>
    </row>
    <row r="64" spans="1:16" ht="12.75">
      <c r="A64" s="88" t="s">
        <v>109</v>
      </c>
      <c r="B64" s="88"/>
      <c r="C64" s="92">
        <f>C10+C19+C28+C37+C46+C55</f>
        <v>15002</v>
      </c>
      <c r="D64" s="92">
        <f t="shared" si="12"/>
        <v>15002</v>
      </c>
      <c r="E64" s="92">
        <f>E10+E19+E28+E37+E46+E55</f>
        <v>20356</v>
      </c>
      <c r="F64" s="92">
        <f>F10+F19+F28+F37+F46+F55</f>
        <v>18582</v>
      </c>
      <c r="G64" s="92">
        <f>G10+G19+G28+G37+G46+G55</f>
        <v>18156</v>
      </c>
      <c r="H64" s="92">
        <f>H10+H19+H28+H37+H46+H55</f>
        <v>18156</v>
      </c>
      <c r="I64" s="91" t="s">
        <v>245</v>
      </c>
      <c r="J64" s="88"/>
      <c r="K64" s="92">
        <f t="shared" si="13"/>
        <v>61778</v>
      </c>
      <c r="L64" s="92">
        <f t="shared" si="13"/>
        <v>61778</v>
      </c>
      <c r="M64" s="92">
        <f t="shared" si="13"/>
        <v>64888</v>
      </c>
      <c r="N64" s="92">
        <f t="shared" si="13"/>
        <v>65507</v>
      </c>
      <c r="O64" s="92">
        <f t="shared" si="13"/>
        <v>66592</v>
      </c>
      <c r="P64" s="92">
        <f t="shared" si="13"/>
        <v>63316</v>
      </c>
    </row>
    <row r="65" spans="1:16" ht="12.75">
      <c r="A65" s="89" t="s">
        <v>247</v>
      </c>
      <c r="B65" s="89"/>
      <c r="C65" s="90">
        <f aca="true" t="shared" si="14" ref="C65:H65">SUM(C62:C64)</f>
        <v>359999</v>
      </c>
      <c r="D65" s="90">
        <f t="shared" si="14"/>
        <v>359999</v>
      </c>
      <c r="E65" s="90">
        <f t="shared" si="14"/>
        <v>363438</v>
      </c>
      <c r="F65" s="90">
        <f t="shared" si="14"/>
        <v>364057</v>
      </c>
      <c r="G65" s="90">
        <f t="shared" si="14"/>
        <v>364157</v>
      </c>
      <c r="H65" s="90">
        <f t="shared" si="14"/>
        <v>352328</v>
      </c>
      <c r="I65" s="91" t="s">
        <v>453</v>
      </c>
      <c r="J65" s="88"/>
      <c r="K65" s="92">
        <f aca="true" t="shared" si="15" ref="K65:P65">K20</f>
        <v>2900</v>
      </c>
      <c r="L65" s="92">
        <f t="shared" si="15"/>
        <v>2900</v>
      </c>
      <c r="M65" s="92">
        <f t="shared" si="15"/>
        <v>2900</v>
      </c>
      <c r="N65" s="92">
        <f t="shared" si="15"/>
        <v>2900</v>
      </c>
      <c r="O65" s="92">
        <f t="shared" si="15"/>
        <v>2900</v>
      </c>
      <c r="P65" s="92">
        <f t="shared" si="15"/>
        <v>2480</v>
      </c>
    </row>
    <row r="66" spans="1:16" ht="12.75">
      <c r="A66" s="88"/>
      <c r="B66" s="88"/>
      <c r="C66" s="88"/>
      <c r="D66" s="88"/>
      <c r="E66" s="88"/>
      <c r="F66" s="88"/>
      <c r="G66" s="88"/>
      <c r="H66" s="88"/>
      <c r="I66" s="91" t="s">
        <v>454</v>
      </c>
      <c r="J66" s="88"/>
      <c r="K66" s="92">
        <f aca="true" t="shared" si="16" ref="K66:P66">K39</f>
        <v>0</v>
      </c>
      <c r="L66" s="92">
        <f t="shared" si="16"/>
        <v>0</v>
      </c>
      <c r="M66" s="92">
        <f t="shared" si="16"/>
        <v>0</v>
      </c>
      <c r="N66" s="92">
        <f t="shared" si="16"/>
        <v>0</v>
      </c>
      <c r="O66" s="92">
        <f t="shared" si="16"/>
        <v>26</v>
      </c>
      <c r="P66" s="92">
        <f t="shared" si="16"/>
        <v>26</v>
      </c>
    </row>
    <row r="67" spans="1:16" ht="12.75">
      <c r="A67" s="89" t="s">
        <v>427</v>
      </c>
      <c r="B67" s="88"/>
      <c r="C67" s="89">
        <f aca="true" t="shared" si="17" ref="C67:H67">C13+C22+C31+C40+C49+C58</f>
        <v>99.5</v>
      </c>
      <c r="D67" s="89">
        <f t="shared" si="17"/>
        <v>99.5</v>
      </c>
      <c r="E67" s="89">
        <f t="shared" si="17"/>
        <v>99.5</v>
      </c>
      <c r="F67" s="89">
        <f t="shared" si="17"/>
        <v>99.5</v>
      </c>
      <c r="G67" s="89">
        <f t="shared" si="17"/>
        <v>102.5</v>
      </c>
      <c r="H67" s="89">
        <f t="shared" si="17"/>
        <v>102.5</v>
      </c>
      <c r="I67" s="95" t="s">
        <v>246</v>
      </c>
      <c r="J67" s="88"/>
      <c r="K67" s="90">
        <f aca="true" t="shared" si="18" ref="K67:P67">SUM(K62:K66)</f>
        <v>359999</v>
      </c>
      <c r="L67" s="90">
        <f t="shared" si="18"/>
        <v>359999</v>
      </c>
      <c r="M67" s="90">
        <f t="shared" si="18"/>
        <v>363438</v>
      </c>
      <c r="N67" s="90">
        <f t="shared" si="18"/>
        <v>364057</v>
      </c>
      <c r="O67" s="90">
        <f t="shared" si="18"/>
        <v>364157</v>
      </c>
      <c r="P67" s="90">
        <f t="shared" si="18"/>
        <v>352328</v>
      </c>
    </row>
  </sheetData>
  <mergeCells count="10">
    <mergeCell ref="C52:M52"/>
    <mergeCell ref="A60:P60"/>
    <mergeCell ref="A1:P1"/>
    <mergeCell ref="A2:P2"/>
    <mergeCell ref="A15:P15"/>
    <mergeCell ref="A24:O24"/>
    <mergeCell ref="A33:O33"/>
    <mergeCell ref="A42:P42"/>
    <mergeCell ref="A4:B4"/>
    <mergeCell ref="A6:P6"/>
  </mergeCells>
  <printOptions/>
  <pageMargins left="0.47" right="0.25" top="0.65" bottom="1" header="0.5" footer="0.5"/>
  <pageSetup horizontalDpi="300" verticalDpi="300" orientation="landscape" paperSize="9" scale="68" r:id="rId1"/>
  <headerFooter alignWithMargins="0">
    <oddHeader>&amp;R9. számú melléklet</oddHeader>
  </headerFooter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O18" sqref="O18"/>
    </sheetView>
  </sheetViews>
  <sheetFormatPr defaultColWidth="9.140625" defaultRowHeight="12.75"/>
  <cols>
    <col min="1" max="1" width="20.8515625" style="88" customWidth="1"/>
    <col min="2" max="2" width="7.7109375" style="88" bestFit="1" customWidth="1"/>
    <col min="3" max="3" width="6.28125" style="92" bestFit="1" customWidth="1"/>
    <col min="4" max="8" width="8.00390625" style="92" customWidth="1"/>
    <col min="9" max="9" width="9.140625" style="91" customWidth="1"/>
    <col min="10" max="10" width="9.28125" style="88" customWidth="1"/>
    <col min="11" max="11" width="7.7109375" style="92" bestFit="1" customWidth="1"/>
    <col min="12" max="12" width="6.28125" style="92" bestFit="1" customWidth="1"/>
    <col min="13" max="15" width="8.00390625" style="92" customWidth="1"/>
    <col min="16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86" t="s">
        <v>645</v>
      </c>
    </row>
    <row r="2" spans="1:17" ht="11.25">
      <c r="A2" s="88" t="s">
        <v>102</v>
      </c>
      <c r="B2" s="108"/>
      <c r="C2" s="108"/>
      <c r="D2" s="108">
        <v>13</v>
      </c>
      <c r="E2" s="156">
        <v>21</v>
      </c>
      <c r="F2" s="156">
        <v>31</v>
      </c>
      <c r="G2" s="92">
        <v>31</v>
      </c>
      <c r="H2" s="168">
        <f>G2/F2</f>
        <v>1</v>
      </c>
      <c r="I2" s="109" t="s">
        <v>30</v>
      </c>
      <c r="J2" s="110"/>
      <c r="K2" s="108">
        <v>5</v>
      </c>
      <c r="L2" s="111">
        <v>5</v>
      </c>
      <c r="M2" s="111">
        <v>5</v>
      </c>
      <c r="N2" s="111">
        <v>5</v>
      </c>
      <c r="O2" s="111">
        <v>5</v>
      </c>
      <c r="P2" s="112"/>
      <c r="Q2" s="168">
        <f>P2/O2</f>
        <v>0</v>
      </c>
    </row>
    <row r="3" spans="1:17" ht="11.25">
      <c r="A3" s="89" t="s">
        <v>103</v>
      </c>
      <c r="B3" s="90">
        <f aca="true" t="shared" si="0" ref="B3:G3">SUM(B2)</f>
        <v>0</v>
      </c>
      <c r="C3" s="90">
        <f t="shared" si="0"/>
        <v>0</v>
      </c>
      <c r="D3" s="90">
        <f t="shared" si="0"/>
        <v>13</v>
      </c>
      <c r="E3" s="90">
        <f t="shared" si="0"/>
        <v>21</v>
      </c>
      <c r="F3" s="90">
        <f t="shared" si="0"/>
        <v>31</v>
      </c>
      <c r="G3" s="90">
        <f t="shared" si="0"/>
        <v>31</v>
      </c>
      <c r="H3" s="169">
        <f>G3/F3</f>
        <v>1</v>
      </c>
      <c r="I3" s="91" t="s">
        <v>31</v>
      </c>
      <c r="K3" s="92">
        <v>200</v>
      </c>
      <c r="L3" s="92">
        <v>200</v>
      </c>
      <c r="M3" s="92">
        <v>213</v>
      </c>
      <c r="N3" s="92">
        <v>213</v>
      </c>
      <c r="O3" s="92">
        <v>213</v>
      </c>
      <c r="P3" s="88">
        <v>183</v>
      </c>
      <c r="Q3" s="168">
        <f aca="true" t="shared" si="1" ref="Q3:Q9">P3/O3</f>
        <v>0.8591549295774648</v>
      </c>
    </row>
    <row r="4" spans="2:17" ht="11.25">
      <c r="B4" s="92"/>
      <c r="H4" s="168"/>
      <c r="I4" s="91" t="s">
        <v>97</v>
      </c>
      <c r="K4" s="92">
        <v>25</v>
      </c>
      <c r="L4" s="92">
        <v>25</v>
      </c>
      <c r="M4" s="92">
        <v>25</v>
      </c>
      <c r="N4" s="126">
        <v>33</v>
      </c>
      <c r="O4" s="126">
        <v>33</v>
      </c>
      <c r="Q4" s="168">
        <f t="shared" si="1"/>
        <v>0</v>
      </c>
    </row>
    <row r="5" spans="1:17" ht="11.25">
      <c r="A5" s="89" t="s">
        <v>95</v>
      </c>
      <c r="B5" s="90">
        <v>640</v>
      </c>
      <c r="C5" s="90">
        <v>640</v>
      </c>
      <c r="D5" s="90">
        <v>640</v>
      </c>
      <c r="E5" s="90">
        <v>640</v>
      </c>
      <c r="F5" s="90">
        <v>640</v>
      </c>
      <c r="G5" s="90">
        <v>640</v>
      </c>
      <c r="H5" s="169">
        <f>G5/F5</f>
        <v>1</v>
      </c>
      <c r="I5" s="93" t="s">
        <v>504</v>
      </c>
      <c r="K5" s="94">
        <f aca="true" t="shared" si="2" ref="K5:P5">SUM(K2:K4)</f>
        <v>230</v>
      </c>
      <c r="L5" s="94">
        <f t="shared" si="2"/>
        <v>230</v>
      </c>
      <c r="M5" s="94">
        <f t="shared" si="2"/>
        <v>243</v>
      </c>
      <c r="N5" s="94">
        <f t="shared" si="2"/>
        <v>251</v>
      </c>
      <c r="O5" s="94">
        <f t="shared" si="2"/>
        <v>251</v>
      </c>
      <c r="P5" s="94">
        <f t="shared" si="2"/>
        <v>183</v>
      </c>
      <c r="Q5" s="170">
        <f t="shared" si="1"/>
        <v>0.7290836653386454</v>
      </c>
    </row>
    <row r="6" spans="2:17" ht="11.25">
      <c r="B6" s="92"/>
      <c r="H6" s="168"/>
      <c r="Q6" s="168"/>
    </row>
    <row r="7" spans="1:17" ht="11.25">
      <c r="A7" s="89" t="s">
        <v>104</v>
      </c>
      <c r="B7" s="90"/>
      <c r="C7" s="90"/>
      <c r="D7" s="90">
        <v>860</v>
      </c>
      <c r="E7" s="90">
        <v>860</v>
      </c>
      <c r="F7" s="90">
        <v>860</v>
      </c>
      <c r="G7" s="90">
        <v>860</v>
      </c>
      <c r="H7" s="169">
        <f>G7/F7</f>
        <v>1</v>
      </c>
      <c r="I7" s="91" t="s">
        <v>41</v>
      </c>
      <c r="Q7" s="168"/>
    </row>
    <row r="8" spans="2:17" ht="11.25">
      <c r="B8" s="92"/>
      <c r="H8" s="168"/>
      <c r="I8" s="91" t="s">
        <v>98</v>
      </c>
      <c r="K8" s="92">
        <v>200</v>
      </c>
      <c r="L8" s="92">
        <v>200</v>
      </c>
      <c r="M8" s="92">
        <v>1060</v>
      </c>
      <c r="N8" s="92">
        <v>1060</v>
      </c>
      <c r="O8" s="92">
        <v>1010</v>
      </c>
      <c r="Q8" s="168">
        <f t="shared" si="1"/>
        <v>0</v>
      </c>
    </row>
    <row r="9" spans="1:17" ht="11.25">
      <c r="A9" s="89"/>
      <c r="B9" s="92"/>
      <c r="H9" s="168"/>
      <c r="I9" s="91" t="s">
        <v>285</v>
      </c>
      <c r="O9" s="92">
        <v>50</v>
      </c>
      <c r="P9" s="88">
        <v>41</v>
      </c>
      <c r="Q9" s="168">
        <f t="shared" si="1"/>
        <v>0.82</v>
      </c>
    </row>
    <row r="10" spans="2:17" ht="11.25">
      <c r="B10" s="92"/>
      <c r="H10" s="168"/>
      <c r="I10" s="93" t="s">
        <v>505</v>
      </c>
      <c r="K10" s="94">
        <f aca="true" t="shared" si="3" ref="K10:P10">SUM(K7:K9)</f>
        <v>200</v>
      </c>
      <c r="L10" s="94">
        <f t="shared" si="3"/>
        <v>200</v>
      </c>
      <c r="M10" s="94">
        <f t="shared" si="3"/>
        <v>1060</v>
      </c>
      <c r="N10" s="94">
        <f t="shared" si="3"/>
        <v>1060</v>
      </c>
      <c r="O10" s="94">
        <f t="shared" si="3"/>
        <v>1060</v>
      </c>
      <c r="P10" s="94">
        <f t="shared" si="3"/>
        <v>41</v>
      </c>
      <c r="Q10" s="170">
        <f>P10/O10</f>
        <v>0.038679245283018866</v>
      </c>
    </row>
    <row r="11" spans="2:17" ht="11.25">
      <c r="B11" s="92"/>
      <c r="H11" s="168"/>
      <c r="Q11" s="168"/>
    </row>
    <row r="12" spans="2:17" ht="11.25">
      <c r="B12" s="92"/>
      <c r="H12" s="168"/>
      <c r="I12" s="91" t="s">
        <v>99</v>
      </c>
      <c r="K12" s="92">
        <v>60</v>
      </c>
      <c r="L12" s="92">
        <v>60</v>
      </c>
      <c r="M12" s="92">
        <v>60</v>
      </c>
      <c r="N12" s="92">
        <v>60</v>
      </c>
      <c r="O12" s="92">
        <v>40</v>
      </c>
      <c r="P12" s="88">
        <v>23</v>
      </c>
      <c r="Q12" s="168">
        <f>P12/O12</f>
        <v>0.575</v>
      </c>
    </row>
    <row r="13" spans="2:17" ht="11.25">
      <c r="B13" s="92"/>
      <c r="H13" s="168"/>
      <c r="I13" s="91" t="s">
        <v>100</v>
      </c>
      <c r="K13" s="92">
        <v>10</v>
      </c>
      <c r="L13" s="92">
        <v>10</v>
      </c>
      <c r="M13" s="92">
        <v>10</v>
      </c>
      <c r="N13" s="92">
        <v>10</v>
      </c>
      <c r="O13" s="92">
        <v>10</v>
      </c>
      <c r="Q13" s="168">
        <f>P13/O13</f>
        <v>0</v>
      </c>
    </row>
    <row r="14" spans="2:17" ht="11.25">
      <c r="B14" s="92"/>
      <c r="H14" s="168"/>
      <c r="I14" s="91" t="s">
        <v>50</v>
      </c>
      <c r="K14" s="92">
        <v>10</v>
      </c>
      <c r="L14" s="92">
        <v>10</v>
      </c>
      <c r="M14" s="92">
        <v>10</v>
      </c>
      <c r="N14" s="92">
        <v>10</v>
      </c>
      <c r="O14" s="92">
        <v>30</v>
      </c>
      <c r="P14" s="88">
        <v>27</v>
      </c>
      <c r="Q14" s="168">
        <f>P14/O14</f>
        <v>0.9</v>
      </c>
    </row>
    <row r="15" spans="2:17" ht="11.25">
      <c r="B15" s="92"/>
      <c r="H15" s="168"/>
      <c r="I15" s="93" t="s">
        <v>59</v>
      </c>
      <c r="K15" s="94">
        <f aca="true" t="shared" si="4" ref="K15:P15">SUM(K12:K14)</f>
        <v>80</v>
      </c>
      <c r="L15" s="94">
        <f t="shared" si="4"/>
        <v>80</v>
      </c>
      <c r="M15" s="94">
        <f t="shared" si="4"/>
        <v>80</v>
      </c>
      <c r="N15" s="94">
        <f t="shared" si="4"/>
        <v>80</v>
      </c>
      <c r="O15" s="94">
        <f t="shared" si="4"/>
        <v>80</v>
      </c>
      <c r="P15" s="94">
        <f t="shared" si="4"/>
        <v>50</v>
      </c>
      <c r="Q15" s="170">
        <f>P15/O15</f>
        <v>0.625</v>
      </c>
    </row>
    <row r="16" spans="2:17" ht="11.25">
      <c r="B16" s="92"/>
      <c r="H16" s="168"/>
      <c r="Q16" s="168"/>
    </row>
    <row r="17" spans="2:17" ht="11.25">
      <c r="B17" s="92"/>
      <c r="H17" s="168"/>
      <c r="I17" s="91" t="s">
        <v>101</v>
      </c>
      <c r="K17" s="92">
        <v>80</v>
      </c>
      <c r="L17" s="92">
        <v>80</v>
      </c>
      <c r="M17" s="92">
        <v>80</v>
      </c>
      <c r="N17" s="92">
        <v>80</v>
      </c>
      <c r="O17" s="92">
        <v>90</v>
      </c>
      <c r="P17" s="88">
        <v>81</v>
      </c>
      <c r="Q17" s="168">
        <f>P17/O17</f>
        <v>0.9</v>
      </c>
    </row>
    <row r="18" spans="2:17" ht="11.25">
      <c r="B18" s="92"/>
      <c r="H18" s="168"/>
      <c r="I18" s="93" t="s">
        <v>58</v>
      </c>
      <c r="K18" s="94">
        <f aca="true" t="shared" si="5" ref="K18:P18">SUM(K17)</f>
        <v>80</v>
      </c>
      <c r="L18" s="94">
        <f t="shared" si="5"/>
        <v>80</v>
      </c>
      <c r="M18" s="94">
        <f t="shared" si="5"/>
        <v>80</v>
      </c>
      <c r="N18" s="94">
        <f t="shared" si="5"/>
        <v>80</v>
      </c>
      <c r="O18" s="94">
        <f t="shared" si="5"/>
        <v>90</v>
      </c>
      <c r="P18" s="94">
        <f t="shared" si="5"/>
        <v>81</v>
      </c>
      <c r="Q18" s="170">
        <f>P18/O18</f>
        <v>0.9</v>
      </c>
    </row>
    <row r="19" spans="2:17" ht="11.25">
      <c r="B19" s="92"/>
      <c r="H19" s="168"/>
      <c r="Q19" s="168"/>
    </row>
    <row r="20" spans="2:17" ht="11.25">
      <c r="B20" s="92"/>
      <c r="H20" s="168"/>
      <c r="I20" s="95" t="s">
        <v>506</v>
      </c>
      <c r="J20" s="89"/>
      <c r="K20" s="90">
        <f aca="true" t="shared" si="6" ref="K20:P20">K5+K10+K15+K18</f>
        <v>590</v>
      </c>
      <c r="L20" s="90">
        <f t="shared" si="6"/>
        <v>590</v>
      </c>
      <c r="M20" s="90">
        <f t="shared" si="6"/>
        <v>1463</v>
      </c>
      <c r="N20" s="90">
        <f t="shared" si="6"/>
        <v>1471</v>
      </c>
      <c r="O20" s="90">
        <f t="shared" si="6"/>
        <v>1481</v>
      </c>
      <c r="P20" s="90">
        <f t="shared" si="6"/>
        <v>355</v>
      </c>
      <c r="Q20" s="169">
        <f>P20/O20</f>
        <v>0.23970290344361916</v>
      </c>
    </row>
    <row r="21" spans="2:17" ht="11.25">
      <c r="B21" s="92"/>
      <c r="H21" s="168"/>
      <c r="Q21" s="168"/>
    </row>
    <row r="22" spans="2:17" ht="11.25">
      <c r="B22" s="92"/>
      <c r="H22" s="168"/>
      <c r="I22" s="95" t="s">
        <v>175</v>
      </c>
      <c r="J22" s="89"/>
      <c r="K22" s="90">
        <v>50</v>
      </c>
      <c r="L22" s="90">
        <v>50</v>
      </c>
      <c r="M22" s="90">
        <v>50</v>
      </c>
      <c r="N22" s="90">
        <v>50</v>
      </c>
      <c r="O22" s="90">
        <v>50</v>
      </c>
      <c r="P22" s="88">
        <v>10</v>
      </c>
      <c r="Q22" s="169">
        <f>P22/O22</f>
        <v>0.2</v>
      </c>
    </row>
    <row r="23" spans="1:17" ht="11.25">
      <c r="A23" s="89" t="s">
        <v>219</v>
      </c>
      <c r="B23" s="90">
        <f aca="true" t="shared" si="7" ref="B23:G23">B5+B3+B7</f>
        <v>640</v>
      </c>
      <c r="C23" s="90">
        <f t="shared" si="7"/>
        <v>640</v>
      </c>
      <c r="D23" s="90">
        <f t="shared" si="7"/>
        <v>1513</v>
      </c>
      <c r="E23" s="90">
        <f t="shared" si="7"/>
        <v>1521</v>
      </c>
      <c r="F23" s="90">
        <f t="shared" si="7"/>
        <v>1531</v>
      </c>
      <c r="G23" s="90">
        <f t="shared" si="7"/>
        <v>1531</v>
      </c>
      <c r="H23" s="169">
        <f>G23/F23</f>
        <v>1</v>
      </c>
      <c r="Q23" s="168"/>
    </row>
    <row r="24" spans="9:17" ht="11.25">
      <c r="I24" s="95" t="s">
        <v>61</v>
      </c>
      <c r="J24" s="89"/>
      <c r="K24" s="90">
        <f aca="true" t="shared" si="8" ref="K24:P24">K20+K22</f>
        <v>640</v>
      </c>
      <c r="L24" s="90">
        <f t="shared" si="8"/>
        <v>640</v>
      </c>
      <c r="M24" s="90">
        <f t="shared" si="8"/>
        <v>1513</v>
      </c>
      <c r="N24" s="90">
        <f t="shared" si="8"/>
        <v>1521</v>
      </c>
      <c r="O24" s="90">
        <f t="shared" si="8"/>
        <v>1531</v>
      </c>
      <c r="P24" s="90">
        <f t="shared" si="8"/>
        <v>365</v>
      </c>
      <c r="Q24" s="169">
        <f>P24/O24</f>
        <v>0.23840627041149576</v>
      </c>
    </row>
  </sheetData>
  <mergeCells count="1">
    <mergeCell ref="I1:J1"/>
  </mergeCells>
  <printOptions/>
  <pageMargins left="0.38" right="0.23" top="1" bottom="1" header="0.5" footer="0.5"/>
  <pageSetup horizontalDpi="300" verticalDpi="300" orientation="landscape" paperSize="9" scale="86" r:id="rId1"/>
  <headerFooter alignWithMargins="0">
    <oddHeader>&amp;C&amp;"Arial,Félkövér"&amp;12 751164 001 Német kisebbségi önkormányzat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22"/>
  <sheetViews>
    <sheetView zoomScale="90" zoomScaleNormal="90" workbookViewId="0" topLeftCell="A4">
      <selection activeCell="I6" sqref="I6"/>
    </sheetView>
  </sheetViews>
  <sheetFormatPr defaultColWidth="9.140625" defaultRowHeight="12.75"/>
  <cols>
    <col min="1" max="1" width="7.00390625" style="0" customWidth="1"/>
    <col min="2" max="2" width="24.28125" style="0" customWidth="1"/>
    <col min="3" max="3" width="12.7109375" style="0" customWidth="1"/>
    <col min="4" max="4" width="13.28125" style="0" customWidth="1"/>
    <col min="5" max="5" width="10.7109375" style="0" customWidth="1"/>
    <col min="6" max="7" width="11.7109375" style="0" customWidth="1"/>
    <col min="8" max="8" width="9.28125" style="0" bestFit="1" customWidth="1"/>
  </cols>
  <sheetData>
    <row r="1" spans="1:4" ht="15.75">
      <c r="A1" s="53" t="s">
        <v>456</v>
      </c>
      <c r="B1" s="53"/>
      <c r="C1" s="53"/>
      <c r="D1" s="53"/>
    </row>
    <row r="2" spans="1:4" ht="15.75">
      <c r="A2" s="7"/>
      <c r="B2" s="7"/>
      <c r="C2" s="7"/>
      <c r="D2" s="7"/>
    </row>
    <row r="3" spans="1:4" ht="15.75">
      <c r="A3" s="7"/>
      <c r="B3" s="7"/>
      <c r="C3" s="7"/>
      <c r="D3" s="7"/>
    </row>
    <row r="5" spans="5:7" ht="12.75">
      <c r="E5" s="2"/>
      <c r="F5" s="2"/>
      <c r="G5" s="2"/>
    </row>
    <row r="6" spans="1:9" s="3" customFormat="1" ht="38.25">
      <c r="A6" s="152" t="s">
        <v>457</v>
      </c>
      <c r="B6" s="152" t="s">
        <v>458</v>
      </c>
      <c r="C6" s="152" t="s">
        <v>301</v>
      </c>
      <c r="D6" s="152" t="s">
        <v>503</v>
      </c>
      <c r="E6" s="153" t="s">
        <v>612</v>
      </c>
      <c r="F6" s="153" t="s">
        <v>613</v>
      </c>
      <c r="G6" s="153" t="s">
        <v>639</v>
      </c>
      <c r="H6" s="153" t="s">
        <v>643</v>
      </c>
      <c r="I6" s="153" t="s">
        <v>644</v>
      </c>
    </row>
    <row r="7" spans="1:9" ht="12.75">
      <c r="A7" s="16"/>
      <c r="B7" s="16"/>
      <c r="C7" s="16"/>
      <c r="D7" s="16"/>
      <c r="E7" s="16"/>
      <c r="F7" s="16"/>
      <c r="G7" s="14"/>
      <c r="H7" s="16"/>
      <c r="I7" s="65"/>
    </row>
    <row r="8" spans="1:9" ht="12.75">
      <c r="A8" s="16" t="s">
        <v>459</v>
      </c>
      <c r="B8" s="16" t="s">
        <v>460</v>
      </c>
      <c r="C8" s="17">
        <v>24500</v>
      </c>
      <c r="D8" s="17">
        <f>'felhalm.'!K3</f>
        <v>24500</v>
      </c>
      <c r="E8" s="17">
        <f>'felhalm.'!L3</f>
        <v>29931</v>
      </c>
      <c r="F8" s="17">
        <f>'felhalm.'!M3</f>
        <v>29931</v>
      </c>
      <c r="G8" s="17">
        <f>'felhalm.'!N3</f>
        <v>32974</v>
      </c>
      <c r="H8" s="17">
        <f>'felhalm.'!O3</f>
        <v>32974</v>
      </c>
      <c r="I8" s="17">
        <f>'felhalm.'!P3</f>
        <v>29531</v>
      </c>
    </row>
    <row r="9" spans="1:9" ht="12.75">
      <c r="A9" s="16"/>
      <c r="B9" s="16"/>
      <c r="C9" s="17"/>
      <c r="D9" s="17"/>
      <c r="E9" s="16"/>
      <c r="F9" s="16"/>
      <c r="G9" s="16"/>
      <c r="H9" s="16"/>
      <c r="I9" s="65"/>
    </row>
    <row r="10" spans="1:9" ht="12.75">
      <c r="A10" s="16" t="s">
        <v>461</v>
      </c>
      <c r="B10" s="16" t="s">
        <v>462</v>
      </c>
      <c r="C10" s="17">
        <v>21270</v>
      </c>
      <c r="D10" s="17">
        <f>'felhalm.'!K11</f>
        <v>21270</v>
      </c>
      <c r="E10" s="17">
        <f>'felhalm.'!L11</f>
        <v>26000</v>
      </c>
      <c r="F10" s="17">
        <f>'felhalm.'!M11</f>
        <v>26000</v>
      </c>
      <c r="G10" s="17">
        <f>'felhalm.'!N11</f>
        <v>26000</v>
      </c>
      <c r="H10" s="17">
        <f>'felhalm.'!O11</f>
        <v>26000</v>
      </c>
      <c r="I10" s="17">
        <f>'felhalm.'!P11</f>
        <v>24249</v>
      </c>
    </row>
    <row r="11" spans="1:9" ht="12.75">
      <c r="A11" s="16"/>
      <c r="B11" s="16"/>
      <c r="C11" s="17"/>
      <c r="D11" s="17"/>
      <c r="E11" s="17"/>
      <c r="F11" s="17"/>
      <c r="G11" s="17"/>
      <c r="H11" s="16"/>
      <c r="I11" s="65"/>
    </row>
    <row r="12" spans="1:9" ht="12.75">
      <c r="A12" s="16" t="s">
        <v>469</v>
      </c>
      <c r="B12" s="16" t="s">
        <v>553</v>
      </c>
      <c r="C12" s="17"/>
      <c r="D12" s="17">
        <f>'felhalm.'!K29</f>
        <v>0</v>
      </c>
      <c r="E12" s="17">
        <f>'felhalm.'!L29</f>
        <v>0</v>
      </c>
      <c r="F12" s="17">
        <f>'felhalm.'!M29</f>
        <v>595</v>
      </c>
      <c r="G12" s="17">
        <f>'felhalm.'!N29</f>
        <v>595</v>
      </c>
      <c r="H12" s="17">
        <f>'felhalm.'!O29</f>
        <v>595</v>
      </c>
      <c r="I12" s="17">
        <f>'felhalm.'!P29</f>
        <v>595</v>
      </c>
    </row>
    <row r="13" spans="1:9" ht="12.75">
      <c r="A13" s="16"/>
      <c r="B13" s="16"/>
      <c r="C13" s="17"/>
      <c r="D13" s="17"/>
      <c r="E13" s="17"/>
      <c r="F13" s="17"/>
      <c r="G13" s="17"/>
      <c r="H13" s="16"/>
      <c r="I13" s="65"/>
    </row>
    <row r="14" spans="1:9" ht="12.75">
      <c r="A14" s="16" t="s">
        <v>496</v>
      </c>
      <c r="B14" s="16" t="s">
        <v>601</v>
      </c>
      <c r="C14" s="17"/>
      <c r="D14" s="17">
        <f>'felhalm.'!K39</f>
        <v>0</v>
      </c>
      <c r="E14" s="17">
        <f>'felhalm.'!L39</f>
        <v>0</v>
      </c>
      <c r="F14" s="17">
        <f>'felhalm.'!M39</f>
        <v>0</v>
      </c>
      <c r="G14" s="17">
        <f>'felhalm.'!N39</f>
        <v>0</v>
      </c>
      <c r="H14" s="17">
        <f>'felhalm.'!O39</f>
        <v>10913</v>
      </c>
      <c r="I14" s="17">
        <f>'felhalm.'!P39</f>
        <v>10913</v>
      </c>
    </row>
    <row r="15" spans="1:9" ht="12.75">
      <c r="A15" s="16"/>
      <c r="B15" s="16"/>
      <c r="C15" s="17"/>
      <c r="D15" s="17"/>
      <c r="E15" s="17"/>
      <c r="F15" s="17"/>
      <c r="G15" s="17"/>
      <c r="H15" s="16"/>
      <c r="I15" s="65"/>
    </row>
    <row r="16" spans="1:9" ht="12.75">
      <c r="A16" s="16" t="s">
        <v>471</v>
      </c>
      <c r="B16" s="16" t="s">
        <v>602</v>
      </c>
      <c r="C16" s="17"/>
      <c r="D16" s="17">
        <f>'felhalm.'!K44</f>
        <v>0</v>
      </c>
      <c r="E16" s="17">
        <f>'felhalm.'!L44</f>
        <v>0</v>
      </c>
      <c r="F16" s="17">
        <f>'felhalm.'!M44</f>
        <v>1682</v>
      </c>
      <c r="G16" s="17">
        <f>'felhalm.'!N44</f>
        <v>1682</v>
      </c>
      <c r="H16" s="17">
        <f>'felhalm.'!O44</f>
        <v>1399</v>
      </c>
      <c r="I16" s="17">
        <f>'felhalm.'!P44</f>
        <v>1399</v>
      </c>
    </row>
    <row r="17" spans="1:9" ht="12.75">
      <c r="A17" s="16"/>
      <c r="B17" s="16"/>
      <c r="C17" s="17"/>
      <c r="D17" s="17"/>
      <c r="E17" s="17"/>
      <c r="F17" s="17"/>
      <c r="G17" s="17"/>
      <c r="H17" s="16"/>
      <c r="I17" s="65"/>
    </row>
    <row r="18" spans="1:9" ht="12.75">
      <c r="A18" s="16" t="s">
        <v>499</v>
      </c>
      <c r="B18" s="16" t="s">
        <v>620</v>
      </c>
      <c r="C18" s="17"/>
      <c r="D18" s="17">
        <f>'felhalm.'!K47</f>
        <v>0</v>
      </c>
      <c r="E18" s="17">
        <f>'felhalm.'!L47</f>
        <v>0</v>
      </c>
      <c r="F18" s="17">
        <f>'felhalm.'!M47</f>
        <v>40000</v>
      </c>
      <c r="G18" s="17">
        <f>'felhalm.'!N47</f>
        <v>40000</v>
      </c>
      <c r="H18" s="17">
        <f>'felhalm.'!O47</f>
        <v>0</v>
      </c>
      <c r="I18" s="17">
        <f>'felhalm.'!P47</f>
        <v>0</v>
      </c>
    </row>
    <row r="19" spans="1:9" ht="12.75">
      <c r="A19" s="16"/>
      <c r="B19" s="16"/>
      <c r="C19" s="17"/>
      <c r="D19" s="17"/>
      <c r="E19" s="17"/>
      <c r="F19" s="17"/>
      <c r="G19" s="17"/>
      <c r="H19" s="17"/>
      <c r="I19" s="65"/>
    </row>
    <row r="20" spans="1:9" ht="12.75">
      <c r="A20" s="16" t="s">
        <v>474</v>
      </c>
      <c r="B20" s="16" t="s">
        <v>658</v>
      </c>
      <c r="C20" s="17"/>
      <c r="D20" s="17"/>
      <c r="E20" s="17"/>
      <c r="F20" s="17"/>
      <c r="G20" s="17"/>
      <c r="H20" s="17">
        <f>'felhalm.'!O59</f>
        <v>180</v>
      </c>
      <c r="I20" s="17">
        <f>'felhalm.'!P59</f>
        <v>180</v>
      </c>
    </row>
    <row r="21" spans="1:9" ht="12.75">
      <c r="A21" s="16"/>
      <c r="B21" s="16"/>
      <c r="C21" s="17"/>
      <c r="D21" s="17"/>
      <c r="E21" s="16"/>
      <c r="F21" s="16"/>
      <c r="G21" s="16"/>
      <c r="H21" s="16"/>
      <c r="I21" s="65"/>
    </row>
    <row r="22" spans="1:9" ht="13.5" thickBot="1">
      <c r="A22" s="46"/>
      <c r="B22" s="154" t="s">
        <v>463</v>
      </c>
      <c r="C22" s="32">
        <f aca="true" t="shared" si="0" ref="C22:I22">SUM(C8:C21)</f>
        <v>45770</v>
      </c>
      <c r="D22" s="32">
        <f t="shared" si="0"/>
        <v>45770</v>
      </c>
      <c r="E22" s="32">
        <f t="shared" si="0"/>
        <v>55931</v>
      </c>
      <c r="F22" s="32">
        <f t="shared" si="0"/>
        <v>98208</v>
      </c>
      <c r="G22" s="32">
        <f t="shared" si="0"/>
        <v>101251</v>
      </c>
      <c r="H22" s="32">
        <f t="shared" si="0"/>
        <v>72061</v>
      </c>
      <c r="I22" s="32">
        <f t="shared" si="0"/>
        <v>66867</v>
      </c>
    </row>
    <row r="23" ht="13.5" thickTop="1"/>
  </sheetData>
  <printOptions/>
  <pageMargins left="0.7" right="0.7" top="1" bottom="1" header="0.5" footer="0.5"/>
  <pageSetup horizontalDpi="300" verticalDpi="300" orientation="landscape" paperSize="9" scale="91" r:id="rId1"/>
  <headerFooter alignWithMargins="0">
    <oddHeader>&amp;R10. számú melléklet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selection activeCell="I4" sqref="I4"/>
    </sheetView>
  </sheetViews>
  <sheetFormatPr defaultColWidth="9.140625" defaultRowHeight="12.75"/>
  <cols>
    <col min="1" max="1" width="6.57421875" style="0" customWidth="1"/>
    <col min="2" max="2" width="22.57421875" style="0" customWidth="1"/>
    <col min="3" max="3" width="7.57421875" style="5" bestFit="1" customWidth="1"/>
    <col min="4" max="4" width="9.7109375" style="5" customWidth="1"/>
    <col min="5" max="5" width="10.28125" style="5" customWidth="1"/>
    <col min="6" max="9" width="10.140625" style="5" customWidth="1"/>
    <col min="10" max="10" width="11.140625" style="5" bestFit="1" customWidth="1"/>
    <col min="11" max="11" width="10.8515625" style="0" customWidth="1"/>
  </cols>
  <sheetData>
    <row r="1" spans="1:11" ht="15.75">
      <c r="A1" s="227" t="s">
        <v>464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3" spans="5:9" ht="13.5" thickBot="1">
      <c r="E3" s="78"/>
      <c r="F3" s="78"/>
      <c r="G3" s="78"/>
      <c r="H3" s="78"/>
      <c r="I3" s="78"/>
    </row>
    <row r="4" spans="1:11" ht="52.5" thickBot="1" thickTop="1">
      <c r="A4" s="11" t="s">
        <v>457</v>
      </c>
      <c r="B4" s="12" t="s">
        <v>458</v>
      </c>
      <c r="C4" s="23" t="s">
        <v>301</v>
      </c>
      <c r="D4" s="23" t="s">
        <v>551</v>
      </c>
      <c r="E4" s="123" t="s">
        <v>612</v>
      </c>
      <c r="F4" s="23" t="s">
        <v>613</v>
      </c>
      <c r="G4" s="176" t="s">
        <v>639</v>
      </c>
      <c r="H4" s="177" t="s">
        <v>643</v>
      </c>
      <c r="I4" s="177" t="s">
        <v>644</v>
      </c>
      <c r="J4" s="23" t="s">
        <v>465</v>
      </c>
      <c r="K4" s="24" t="s">
        <v>466</v>
      </c>
    </row>
    <row r="5" spans="1:11" ht="13.5" thickTop="1">
      <c r="A5" s="13"/>
      <c r="B5" s="14"/>
      <c r="C5" s="25"/>
      <c r="D5" s="25"/>
      <c r="E5" s="25"/>
      <c r="F5" s="25"/>
      <c r="G5" s="25"/>
      <c r="H5" s="25"/>
      <c r="I5" s="25"/>
      <c r="J5" s="25"/>
      <c r="K5" s="26"/>
    </row>
    <row r="6" spans="1:11" ht="12.75">
      <c r="A6" s="15" t="s">
        <v>459</v>
      </c>
      <c r="B6" s="16" t="s">
        <v>467</v>
      </c>
      <c r="C6" s="17">
        <v>617184</v>
      </c>
      <c r="D6" s="17">
        <f>'felhalm.'!K7</f>
        <v>70588</v>
      </c>
      <c r="E6" s="17">
        <f>'felhalm.'!L7</f>
        <v>70588</v>
      </c>
      <c r="F6" s="17">
        <f>'felhalm.'!M7</f>
        <v>73712</v>
      </c>
      <c r="G6" s="17">
        <f>'felhalm.'!N7</f>
        <v>73712</v>
      </c>
      <c r="H6" s="17">
        <f>'felhalm.'!O7</f>
        <v>60000</v>
      </c>
      <c r="I6" s="17">
        <f>'felhalm.'!P7</f>
        <v>0</v>
      </c>
      <c r="J6" s="17">
        <v>272940</v>
      </c>
      <c r="K6" s="18">
        <v>273695</v>
      </c>
    </row>
    <row r="7" spans="1:14" ht="12.75">
      <c r="A7" s="15"/>
      <c r="B7" s="16"/>
      <c r="C7" s="17"/>
      <c r="D7" s="17"/>
      <c r="E7" s="17"/>
      <c r="F7" s="17"/>
      <c r="G7" s="17"/>
      <c r="H7" s="17"/>
      <c r="I7" s="17"/>
      <c r="J7" s="17"/>
      <c r="K7" s="18"/>
      <c r="N7" s="54"/>
    </row>
    <row r="8" spans="1:11" ht="12.75">
      <c r="A8" s="15" t="s">
        <v>461</v>
      </c>
      <c r="B8" s="16" t="s">
        <v>468</v>
      </c>
      <c r="C8" s="17">
        <v>3217</v>
      </c>
      <c r="D8" s="17">
        <f>'felhalm.'!K15</f>
        <v>3217</v>
      </c>
      <c r="E8" s="17">
        <f>'felhalm.'!L15</f>
        <v>3060</v>
      </c>
      <c r="F8" s="17">
        <f>'felhalm.'!M15</f>
        <v>3060</v>
      </c>
      <c r="G8" s="17">
        <f>'felhalm.'!N15</f>
        <v>3060</v>
      </c>
      <c r="H8" s="17">
        <f>'felhalm.'!O15</f>
        <v>3060</v>
      </c>
      <c r="I8" s="17">
        <f>'felhalm.'!P15</f>
        <v>3060</v>
      </c>
      <c r="J8" s="17"/>
      <c r="K8" s="18"/>
    </row>
    <row r="9" spans="1:11" ht="12.75">
      <c r="A9" s="15"/>
      <c r="B9" s="16"/>
      <c r="C9" s="17"/>
      <c r="D9" s="17"/>
      <c r="E9" s="17"/>
      <c r="F9" s="17"/>
      <c r="G9" s="17"/>
      <c r="H9" s="17"/>
      <c r="I9" s="17"/>
      <c r="J9" s="17"/>
      <c r="K9" s="18"/>
    </row>
    <row r="10" spans="1:11" ht="12.75">
      <c r="A10" s="15" t="s">
        <v>469</v>
      </c>
      <c r="B10" s="16" t="s">
        <v>314</v>
      </c>
      <c r="C10" s="17"/>
      <c r="D10" s="17">
        <f>'felhalm.'!K25</f>
        <v>2341</v>
      </c>
      <c r="E10" s="17">
        <f>'felhalm.'!L25</f>
        <v>2341</v>
      </c>
      <c r="F10" s="17">
        <f>'felhalm.'!M25</f>
        <v>2341</v>
      </c>
      <c r="G10" s="17">
        <f>'felhalm.'!N25</f>
        <v>2341</v>
      </c>
      <c r="H10" s="17">
        <f>'felhalm.'!O25</f>
        <v>2341</v>
      </c>
      <c r="I10" s="17">
        <f>'felhalm.'!P25</f>
        <v>1818</v>
      </c>
      <c r="J10" s="17">
        <v>2350</v>
      </c>
      <c r="K10" s="18">
        <v>2400</v>
      </c>
    </row>
    <row r="11" spans="1:11" ht="12.75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15" t="s">
        <v>470</v>
      </c>
      <c r="B12" s="16" t="s">
        <v>315</v>
      </c>
      <c r="C12" s="17"/>
      <c r="D12" s="17">
        <f>'felhalm.'!K26</f>
        <v>623</v>
      </c>
      <c r="E12" s="17">
        <f>'felhalm.'!L26</f>
        <v>623</v>
      </c>
      <c r="F12" s="17">
        <f>'felhalm.'!M26</f>
        <v>623</v>
      </c>
      <c r="G12" s="17">
        <f>'felhalm.'!N26</f>
        <v>623</v>
      </c>
      <c r="H12" s="17">
        <f>'felhalm.'!O26</f>
        <v>0</v>
      </c>
      <c r="I12" s="17">
        <f>'felhalm.'!P26</f>
        <v>0</v>
      </c>
      <c r="J12" s="17">
        <v>630</v>
      </c>
      <c r="K12" s="18">
        <v>635</v>
      </c>
    </row>
    <row r="13" spans="1:11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2.75">
      <c r="A14" s="15" t="s">
        <v>471</v>
      </c>
      <c r="B14" s="16" t="s">
        <v>316</v>
      </c>
      <c r="C14" s="17"/>
      <c r="D14" s="17">
        <f>'felhalm.'!K27</f>
        <v>599</v>
      </c>
      <c r="E14" s="17">
        <f>'felhalm.'!L27</f>
        <v>599</v>
      </c>
      <c r="F14" s="17">
        <f>'felhalm.'!M27</f>
        <v>599</v>
      </c>
      <c r="G14" s="17">
        <f>'felhalm.'!N27</f>
        <v>599</v>
      </c>
      <c r="H14" s="17">
        <f>'felhalm.'!O27</f>
        <v>599</v>
      </c>
      <c r="I14" s="17">
        <f>'felhalm.'!P27</f>
        <v>558</v>
      </c>
      <c r="J14" s="17">
        <v>610</v>
      </c>
      <c r="K14" s="18">
        <v>620</v>
      </c>
    </row>
    <row r="15" spans="1:11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2.75">
      <c r="A16" s="15" t="s">
        <v>472</v>
      </c>
      <c r="B16" s="16" t="s">
        <v>473</v>
      </c>
      <c r="C16" s="17">
        <v>5639</v>
      </c>
      <c r="D16" s="17">
        <f>'felhalm.'!K28</f>
        <v>5639</v>
      </c>
      <c r="E16" s="17">
        <f>'felhalm.'!L28</f>
        <v>5639</v>
      </c>
      <c r="F16" s="17">
        <f>'felhalm.'!M28</f>
        <v>5639</v>
      </c>
      <c r="G16" s="17">
        <f>'felhalm.'!N28</f>
        <v>5639</v>
      </c>
      <c r="H16" s="17">
        <f>'felhalm.'!O28</f>
        <v>4500</v>
      </c>
      <c r="I16" s="17">
        <f>'felhalm.'!P28</f>
        <v>4500</v>
      </c>
      <c r="J16" s="17"/>
      <c r="K16" s="18"/>
    </row>
    <row r="17" spans="1:11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12.75">
      <c r="A18" s="15" t="s">
        <v>474</v>
      </c>
      <c r="B18" s="16" t="s">
        <v>475</v>
      </c>
      <c r="C18" s="17">
        <v>14104</v>
      </c>
      <c r="D18" s="17">
        <f>'felhalm.'!K23</f>
        <v>14104</v>
      </c>
      <c r="E18" s="17">
        <f>'felhalm.'!L23</f>
        <v>14104</v>
      </c>
      <c r="F18" s="17">
        <f>'felhalm.'!M23</f>
        <v>14104</v>
      </c>
      <c r="G18" s="17">
        <f>'felhalm.'!N23</f>
        <v>14104</v>
      </c>
      <c r="H18" s="17">
        <f>'felhalm.'!O23</f>
        <v>0</v>
      </c>
      <c r="I18" s="17">
        <f>'felhalm.'!P23</f>
        <v>0</v>
      </c>
      <c r="J18" s="17"/>
      <c r="K18" s="18"/>
    </row>
    <row r="19" spans="1:11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8"/>
    </row>
    <row r="20" spans="1:11" ht="12.75">
      <c r="A20" s="15" t="s">
        <v>476</v>
      </c>
      <c r="B20" s="16" t="s">
        <v>323</v>
      </c>
      <c r="C20" s="17">
        <v>130000</v>
      </c>
      <c r="D20" s="17">
        <f>'felhalm.'!K36</f>
        <v>130000</v>
      </c>
      <c r="E20" s="17">
        <f>'felhalm.'!L36</f>
        <v>130000</v>
      </c>
      <c r="F20" s="17">
        <f>'felhalm.'!M36</f>
        <v>130000</v>
      </c>
      <c r="G20" s="17">
        <f>'felhalm.'!N36</f>
        <v>130000</v>
      </c>
      <c r="H20" s="17">
        <f>'felhalm.'!O36</f>
        <v>108992</v>
      </c>
      <c r="I20" s="17">
        <f>'felhalm.'!P36</f>
        <v>50008</v>
      </c>
      <c r="J20" s="17"/>
      <c r="K20" s="18"/>
    </row>
    <row r="21" spans="1:11" ht="12.75">
      <c r="A21" s="19"/>
      <c r="B21" s="16"/>
      <c r="C21" s="21"/>
      <c r="D21" s="21"/>
      <c r="E21" s="21"/>
      <c r="F21" s="21"/>
      <c r="G21" s="21"/>
      <c r="H21" s="21"/>
      <c r="I21" s="21"/>
      <c r="J21" s="21"/>
      <c r="K21" s="22"/>
    </row>
    <row r="22" spans="1:11" ht="25.5">
      <c r="A22" s="19" t="s">
        <v>603</v>
      </c>
      <c r="B22" s="9" t="s">
        <v>587</v>
      </c>
      <c r="C22" s="21"/>
      <c r="D22" s="21">
        <f>'felhalm.'!K37</f>
        <v>0</v>
      </c>
      <c r="E22" s="21">
        <f>'felhalm.'!L37</f>
        <v>0</v>
      </c>
      <c r="F22" s="21">
        <f>'felhalm.'!M37</f>
        <v>0</v>
      </c>
      <c r="G22" s="21">
        <f>'felhalm.'!N37</f>
        <v>0</v>
      </c>
      <c r="H22" s="21">
        <f>'felhalm.'!O37</f>
        <v>2382</v>
      </c>
      <c r="I22" s="21">
        <f>'felhalm.'!P37</f>
        <v>2382</v>
      </c>
      <c r="J22" s="21"/>
      <c r="K22" s="22"/>
    </row>
    <row r="23" spans="1:11" ht="12.75">
      <c r="A23" s="19"/>
      <c r="B23" s="16"/>
      <c r="C23" s="21"/>
      <c r="D23" s="21"/>
      <c r="E23" s="21"/>
      <c r="F23" s="21"/>
      <c r="G23" s="21"/>
      <c r="H23" s="21"/>
      <c r="I23" s="21"/>
      <c r="J23" s="21"/>
      <c r="K23" s="22"/>
    </row>
    <row r="24" spans="1:11" ht="12.75">
      <c r="A24" s="19" t="s">
        <v>604</v>
      </c>
      <c r="B24" s="9" t="s">
        <v>589</v>
      </c>
      <c r="C24" s="21"/>
      <c r="D24" s="21">
        <f>'felhalm.'!K40</f>
        <v>0</v>
      </c>
      <c r="E24" s="21">
        <f>'felhalm.'!L40</f>
        <v>0</v>
      </c>
      <c r="F24" s="21">
        <f>'felhalm.'!M40</f>
        <v>0</v>
      </c>
      <c r="G24" s="21">
        <f>'felhalm.'!N40</f>
        <v>0</v>
      </c>
      <c r="H24" s="21">
        <f>'felhalm.'!O40</f>
        <v>2359</v>
      </c>
      <c r="I24" s="21">
        <f>'felhalm.'!P40</f>
        <v>2359</v>
      </c>
      <c r="J24" s="21"/>
      <c r="K24" s="22"/>
    </row>
    <row r="25" spans="1:11" ht="12.75">
      <c r="A25" s="19"/>
      <c r="B25" s="16"/>
      <c r="C25" s="21"/>
      <c r="D25" s="21"/>
      <c r="E25" s="21"/>
      <c r="F25" s="21"/>
      <c r="G25" s="21"/>
      <c r="H25" s="21"/>
      <c r="I25" s="21"/>
      <c r="J25" s="21"/>
      <c r="K25" s="22"/>
    </row>
    <row r="26" spans="1:11" ht="12.75">
      <c r="A26" s="19" t="s">
        <v>605</v>
      </c>
      <c r="B26" s="9" t="s">
        <v>590</v>
      </c>
      <c r="C26" s="21"/>
      <c r="D26" s="21">
        <f>'felhalm.'!K41</f>
        <v>0</v>
      </c>
      <c r="E26" s="21">
        <f>'felhalm.'!L41</f>
        <v>0</v>
      </c>
      <c r="F26" s="21">
        <f>'felhalm.'!M41</f>
        <v>0</v>
      </c>
      <c r="G26" s="21">
        <f>'felhalm.'!N41</f>
        <v>0</v>
      </c>
      <c r="H26" s="21">
        <f>'felhalm.'!O41</f>
        <v>705</v>
      </c>
      <c r="I26" s="21">
        <f>'felhalm.'!P41</f>
        <v>705</v>
      </c>
      <c r="J26" s="21"/>
      <c r="K26" s="22"/>
    </row>
    <row r="27" spans="1:11" ht="12.75">
      <c r="A27" s="19"/>
      <c r="B27" s="16"/>
      <c r="C27" s="21"/>
      <c r="D27" s="21"/>
      <c r="E27" s="21"/>
      <c r="F27" s="21"/>
      <c r="G27" s="21"/>
      <c r="H27" s="21"/>
      <c r="I27" s="21"/>
      <c r="J27" s="21"/>
      <c r="K27" s="22"/>
    </row>
    <row r="28" spans="1:11" ht="12.75">
      <c r="A28" s="19" t="s">
        <v>606</v>
      </c>
      <c r="B28" s="9" t="s">
        <v>591</v>
      </c>
      <c r="C28" s="21"/>
      <c r="D28" s="21">
        <f>'felhalm.'!K42</f>
        <v>0</v>
      </c>
      <c r="E28" s="21">
        <f>'felhalm.'!L42</f>
        <v>0</v>
      </c>
      <c r="F28" s="21">
        <f>'felhalm.'!M42</f>
        <v>22</v>
      </c>
      <c r="G28" s="21">
        <f>'felhalm.'!N42</f>
        <v>22</v>
      </c>
      <c r="H28" s="21">
        <f>'felhalm.'!O42</f>
        <v>22</v>
      </c>
      <c r="I28" s="21">
        <f>'felhalm.'!P42</f>
        <v>22</v>
      </c>
      <c r="J28" s="21"/>
      <c r="K28" s="22"/>
    </row>
    <row r="29" spans="1:11" ht="12.75">
      <c r="A29" s="19"/>
      <c r="B29" s="16"/>
      <c r="C29" s="21"/>
      <c r="D29" s="21"/>
      <c r="E29" s="21"/>
      <c r="F29" s="21"/>
      <c r="G29" s="21"/>
      <c r="H29" s="21"/>
      <c r="I29" s="21"/>
      <c r="J29" s="21"/>
      <c r="K29" s="22"/>
    </row>
    <row r="30" spans="1:11" ht="12.75">
      <c r="A30" s="19" t="s">
        <v>607</v>
      </c>
      <c r="B30" s="9" t="s">
        <v>592</v>
      </c>
      <c r="C30" s="21"/>
      <c r="D30" s="21">
        <f>'felhalm.'!K43</f>
        <v>0</v>
      </c>
      <c r="E30" s="21">
        <f>'felhalm.'!L43</f>
        <v>0</v>
      </c>
      <c r="F30" s="21">
        <f>'felhalm.'!M43</f>
        <v>12</v>
      </c>
      <c r="G30" s="21">
        <f>'felhalm.'!N43</f>
        <v>12</v>
      </c>
      <c r="H30" s="21">
        <f>'felhalm.'!O43</f>
        <v>12</v>
      </c>
      <c r="I30" s="21">
        <f>'felhalm.'!P43</f>
        <v>12</v>
      </c>
      <c r="J30" s="21"/>
      <c r="K30" s="22"/>
    </row>
    <row r="31" spans="1:11" ht="12.75">
      <c r="A31" s="19"/>
      <c r="B31" s="16"/>
      <c r="C31" s="21"/>
      <c r="D31" s="21"/>
      <c r="E31" s="21"/>
      <c r="F31" s="21"/>
      <c r="G31" s="21"/>
      <c r="H31" s="21"/>
      <c r="I31" s="21"/>
      <c r="J31" s="21"/>
      <c r="K31" s="22"/>
    </row>
    <row r="32" spans="1:11" ht="12.75">
      <c r="A32" s="19" t="s">
        <v>608</v>
      </c>
      <c r="B32" s="130" t="s">
        <v>593</v>
      </c>
      <c r="C32" s="21"/>
      <c r="D32" s="21">
        <f>'felhalm.'!K45</f>
        <v>0</v>
      </c>
      <c r="E32" s="21">
        <f>'felhalm.'!L45</f>
        <v>0</v>
      </c>
      <c r="F32" s="21">
        <f>'felhalm.'!M45</f>
        <v>128</v>
      </c>
      <c r="G32" s="21">
        <f>'felhalm.'!N45</f>
        <v>128</v>
      </c>
      <c r="H32" s="21">
        <f>'felhalm.'!O45</f>
        <v>128</v>
      </c>
      <c r="I32" s="21">
        <f>'felhalm.'!P45</f>
        <v>128</v>
      </c>
      <c r="J32" s="21"/>
      <c r="K32" s="22"/>
    </row>
    <row r="33" spans="1:11" ht="12.75">
      <c r="A33" s="19"/>
      <c r="B33" s="133"/>
      <c r="C33" s="21"/>
      <c r="D33" s="21"/>
      <c r="E33" s="21"/>
      <c r="F33" s="21"/>
      <c r="G33" s="21"/>
      <c r="H33" s="21"/>
      <c r="I33" s="21"/>
      <c r="J33" s="21"/>
      <c r="K33" s="22"/>
    </row>
    <row r="34" spans="1:11" ht="12.75" customHeight="1">
      <c r="A34" s="19" t="s">
        <v>628</v>
      </c>
      <c r="B34" s="131" t="s">
        <v>621</v>
      </c>
      <c r="C34" s="21"/>
      <c r="D34" s="21">
        <f>'felhalm.'!K48</f>
        <v>0</v>
      </c>
      <c r="E34" s="21">
        <f>'felhalm.'!L48</f>
        <v>0</v>
      </c>
      <c r="F34" s="21">
        <f>'felhalm.'!M48</f>
        <v>53040</v>
      </c>
      <c r="G34" s="21">
        <f>'felhalm.'!N48</f>
        <v>53040</v>
      </c>
      <c r="H34" s="21">
        <f>'felhalm.'!O48</f>
        <v>16640</v>
      </c>
      <c r="I34" s="21">
        <f>'felhalm.'!P48</f>
        <v>16640</v>
      </c>
      <c r="J34" s="21"/>
      <c r="K34" s="22"/>
    </row>
    <row r="35" spans="1:11" ht="12.75">
      <c r="A35" s="19"/>
      <c r="B35" s="133"/>
      <c r="C35" s="21"/>
      <c r="D35" s="21"/>
      <c r="E35" s="21"/>
      <c r="F35" s="21"/>
      <c r="G35" s="21"/>
      <c r="H35" s="21"/>
      <c r="I35" s="21"/>
      <c r="J35" s="21"/>
      <c r="K35" s="22"/>
    </row>
    <row r="36" spans="1:11" ht="12.75">
      <c r="A36" s="19" t="s">
        <v>629</v>
      </c>
      <c r="B36" s="131" t="s">
        <v>622</v>
      </c>
      <c r="C36" s="21"/>
      <c r="D36" s="21">
        <f>'felhalm.'!K49</f>
        <v>0</v>
      </c>
      <c r="E36" s="21">
        <f>'felhalm.'!L49</f>
        <v>0</v>
      </c>
      <c r="F36" s="21">
        <f>'felhalm.'!M49</f>
        <v>11819</v>
      </c>
      <c r="G36" s="21">
        <f>'felhalm.'!N49</f>
        <v>11819</v>
      </c>
      <c r="H36" s="21">
        <f>'felhalm.'!O49</f>
        <v>0</v>
      </c>
      <c r="I36" s="21">
        <f>'felhalm.'!P49</f>
        <v>0</v>
      </c>
      <c r="J36" s="21"/>
      <c r="K36" s="22"/>
    </row>
    <row r="37" spans="1:11" ht="12.75">
      <c r="A37" s="19"/>
      <c r="B37" s="133"/>
      <c r="C37" s="21"/>
      <c r="D37" s="21"/>
      <c r="E37" s="21"/>
      <c r="F37" s="21"/>
      <c r="G37" s="21"/>
      <c r="H37" s="21"/>
      <c r="I37" s="21"/>
      <c r="J37" s="21"/>
      <c r="K37" s="22"/>
    </row>
    <row r="38" spans="1:11" ht="12.75">
      <c r="A38" s="19" t="s">
        <v>630</v>
      </c>
      <c r="B38" s="132" t="s">
        <v>632</v>
      </c>
      <c r="C38" s="21"/>
      <c r="D38" s="21">
        <f>'felhalm.'!K50</f>
        <v>0</v>
      </c>
      <c r="E38" s="21">
        <f>'felhalm.'!L50</f>
        <v>0</v>
      </c>
      <c r="F38" s="21">
        <f>'felhalm.'!M50</f>
        <v>15000</v>
      </c>
      <c r="G38" s="21">
        <f>'felhalm.'!N50</f>
        <v>15000</v>
      </c>
      <c r="H38" s="21">
        <f>'felhalm.'!O50</f>
        <v>15000</v>
      </c>
      <c r="I38" s="21">
        <f>'felhalm.'!P50</f>
        <v>9504</v>
      </c>
      <c r="J38" s="21"/>
      <c r="K38" s="22"/>
    </row>
    <row r="39" spans="1:11" ht="12.75">
      <c r="A39" s="19"/>
      <c r="B39" s="133"/>
      <c r="C39" s="21"/>
      <c r="D39" s="21"/>
      <c r="E39" s="21"/>
      <c r="F39" s="21"/>
      <c r="G39" s="21"/>
      <c r="H39" s="21"/>
      <c r="I39" s="21"/>
      <c r="J39" s="21"/>
      <c r="K39" s="22"/>
    </row>
    <row r="40" spans="1:11" ht="12.75">
      <c r="A40" s="19" t="s">
        <v>631</v>
      </c>
      <c r="B40" s="133" t="s">
        <v>624</v>
      </c>
      <c r="C40" s="21"/>
      <c r="D40" s="21">
        <f>'felhalm.'!K51</f>
        <v>0</v>
      </c>
      <c r="E40" s="21">
        <f>'felhalm.'!L51</f>
        <v>0</v>
      </c>
      <c r="F40" s="21">
        <f>'felhalm.'!M51</f>
        <v>540</v>
      </c>
      <c r="G40" s="21">
        <f>'felhalm.'!N51</f>
        <v>540</v>
      </c>
      <c r="H40" s="21">
        <f>'felhalm.'!O51</f>
        <v>540</v>
      </c>
      <c r="I40" s="21">
        <f>'felhalm.'!P51</f>
        <v>540</v>
      </c>
      <c r="J40" s="21"/>
      <c r="K40" s="22"/>
    </row>
    <row r="41" spans="1:11" ht="12.75">
      <c r="A41" s="19"/>
      <c r="B41" s="133"/>
      <c r="C41" s="21"/>
      <c r="D41" s="21"/>
      <c r="E41" s="21"/>
      <c r="F41" s="21"/>
      <c r="G41" s="21"/>
      <c r="H41" s="21"/>
      <c r="I41" s="21"/>
      <c r="J41" s="21"/>
      <c r="K41" s="22"/>
    </row>
    <row r="42" spans="1:11" ht="12.75">
      <c r="A42" s="19" t="s">
        <v>659</v>
      </c>
      <c r="B42" s="133" t="s">
        <v>648</v>
      </c>
      <c r="C42" s="21"/>
      <c r="D42" s="21"/>
      <c r="E42" s="21"/>
      <c r="F42" s="21"/>
      <c r="G42" s="21"/>
      <c r="H42" s="21">
        <f>'felhalm.'!O30</f>
        <v>1058</v>
      </c>
      <c r="I42" s="21">
        <f>'felhalm.'!P30</f>
        <v>1058</v>
      </c>
      <c r="J42" s="21"/>
      <c r="K42" s="22"/>
    </row>
    <row r="43" spans="1:11" ht="12.75">
      <c r="A43" s="19"/>
      <c r="B43" s="133"/>
      <c r="C43" s="21"/>
      <c r="D43" s="21"/>
      <c r="E43" s="21"/>
      <c r="F43" s="21"/>
      <c r="G43" s="21"/>
      <c r="H43" s="21"/>
      <c r="I43" s="21"/>
      <c r="J43" s="21"/>
      <c r="K43" s="22"/>
    </row>
    <row r="44" spans="1:11" ht="12.75">
      <c r="A44" s="19" t="s">
        <v>660</v>
      </c>
      <c r="B44" s="133" t="s">
        <v>656</v>
      </c>
      <c r="C44" s="21"/>
      <c r="D44" s="21"/>
      <c r="E44" s="21"/>
      <c r="F44" s="21"/>
      <c r="G44" s="21"/>
      <c r="H44" s="21">
        <f>'felhalm.'!O38</f>
        <v>628</v>
      </c>
      <c r="I44" s="21">
        <f>'felhalm.'!P38</f>
        <v>628</v>
      </c>
      <c r="J44" s="21"/>
      <c r="K44" s="22"/>
    </row>
    <row r="45" spans="1:11" ht="12.75">
      <c r="A45" s="19"/>
      <c r="B45" s="133"/>
      <c r="C45" s="21"/>
      <c r="D45" s="21"/>
      <c r="E45" s="21"/>
      <c r="F45" s="21"/>
      <c r="G45" s="21"/>
      <c r="H45" s="21"/>
      <c r="I45" s="21"/>
      <c r="J45" s="21"/>
      <c r="K45" s="22"/>
    </row>
    <row r="46" spans="1:11" ht="25.5">
      <c r="A46" s="19" t="s">
        <v>661</v>
      </c>
      <c r="B46" s="133" t="s">
        <v>669</v>
      </c>
      <c r="C46" s="21"/>
      <c r="D46" s="21"/>
      <c r="E46" s="21"/>
      <c r="F46" s="21"/>
      <c r="G46" s="21"/>
      <c r="H46" s="21">
        <f>'felhalm.'!O46</f>
        <v>8700</v>
      </c>
      <c r="I46" s="21">
        <f>'felhalm.'!P46</f>
        <v>8700</v>
      </c>
      <c r="J46" s="21"/>
      <c r="K46" s="22"/>
    </row>
    <row r="47" spans="1:11" ht="12.75">
      <c r="A47" s="19"/>
      <c r="B47" s="133"/>
      <c r="C47" s="21"/>
      <c r="D47" s="21"/>
      <c r="E47" s="21"/>
      <c r="F47" s="21"/>
      <c r="G47" s="21"/>
      <c r="H47" s="21"/>
      <c r="I47" s="21"/>
      <c r="J47" s="21"/>
      <c r="K47" s="22"/>
    </row>
    <row r="48" spans="1:11" ht="12.75">
      <c r="A48" s="19" t="s">
        <v>662</v>
      </c>
      <c r="B48" s="133" t="s">
        <v>637</v>
      </c>
      <c r="C48" s="21"/>
      <c r="D48" s="21"/>
      <c r="E48" s="21"/>
      <c r="F48" s="21"/>
      <c r="G48" s="21"/>
      <c r="H48" s="21">
        <f>'felhalm.'!O52</f>
        <v>900</v>
      </c>
      <c r="I48" s="21">
        <f>'felhalm.'!P52</f>
        <v>900</v>
      </c>
      <c r="J48" s="21"/>
      <c r="K48" s="22"/>
    </row>
    <row r="49" spans="1:11" ht="12.75">
      <c r="A49" s="19"/>
      <c r="B49" s="133"/>
      <c r="C49" s="21"/>
      <c r="D49" s="21"/>
      <c r="E49" s="21"/>
      <c r="F49" s="21"/>
      <c r="G49" s="21"/>
      <c r="H49" s="21"/>
      <c r="I49" s="21"/>
      <c r="J49" s="21"/>
      <c r="K49" s="22"/>
    </row>
    <row r="50" spans="1:11" ht="12.75">
      <c r="A50" s="19" t="s">
        <v>663</v>
      </c>
      <c r="B50" s="133" t="s">
        <v>638</v>
      </c>
      <c r="C50" s="21"/>
      <c r="D50" s="21"/>
      <c r="E50" s="21"/>
      <c r="F50" s="21"/>
      <c r="G50" s="21"/>
      <c r="H50" s="21">
        <f>'felhalm.'!O53</f>
        <v>1074</v>
      </c>
      <c r="I50" s="21">
        <f>'felhalm.'!P53</f>
        <v>1074</v>
      </c>
      <c r="J50" s="21"/>
      <c r="K50" s="22"/>
    </row>
    <row r="51" spans="1:11" ht="12.75">
      <c r="A51" s="19"/>
      <c r="B51" s="133"/>
      <c r="C51" s="21"/>
      <c r="D51" s="21"/>
      <c r="E51" s="21"/>
      <c r="F51" s="21"/>
      <c r="G51" s="21"/>
      <c r="H51" s="21"/>
      <c r="I51" s="21"/>
      <c r="J51" s="21"/>
      <c r="K51" s="22"/>
    </row>
    <row r="52" spans="1:11" ht="12.75">
      <c r="A52" s="19" t="s">
        <v>664</v>
      </c>
      <c r="B52" s="133" t="s">
        <v>649</v>
      </c>
      <c r="C52" s="21"/>
      <c r="D52" s="21"/>
      <c r="E52" s="21"/>
      <c r="F52" s="21"/>
      <c r="G52" s="21"/>
      <c r="H52" s="21">
        <f>'felhalm.'!O54</f>
        <v>312</v>
      </c>
      <c r="I52" s="21">
        <f>'felhalm.'!P54</f>
        <v>312</v>
      </c>
      <c r="J52" s="21"/>
      <c r="K52" s="22"/>
    </row>
    <row r="53" spans="1:11" ht="12.75">
      <c r="A53" s="19"/>
      <c r="B53" s="133"/>
      <c r="C53" s="21"/>
      <c r="D53" s="21"/>
      <c r="E53" s="21"/>
      <c r="F53" s="21"/>
      <c r="G53" s="21"/>
      <c r="H53" s="21"/>
      <c r="I53" s="21"/>
      <c r="J53" s="21"/>
      <c r="K53" s="22"/>
    </row>
    <row r="54" spans="1:11" ht="12.75">
      <c r="A54" s="19" t="s">
        <v>665</v>
      </c>
      <c r="B54" s="133" t="s">
        <v>650</v>
      </c>
      <c r="C54" s="21"/>
      <c r="D54" s="21"/>
      <c r="E54" s="21"/>
      <c r="F54" s="21"/>
      <c r="G54" s="21"/>
      <c r="H54" s="21">
        <f>'felhalm.'!O55</f>
        <v>174</v>
      </c>
      <c r="I54" s="21">
        <f>'felhalm.'!P55</f>
        <v>174</v>
      </c>
      <c r="J54" s="21"/>
      <c r="K54" s="22"/>
    </row>
    <row r="55" spans="1:11" ht="12.75">
      <c r="A55" s="19"/>
      <c r="B55" s="133"/>
      <c r="C55" s="21"/>
      <c r="D55" s="21"/>
      <c r="E55" s="21"/>
      <c r="F55" s="21"/>
      <c r="G55" s="21"/>
      <c r="H55" s="21"/>
      <c r="I55" s="21"/>
      <c r="J55" s="21"/>
      <c r="K55" s="22"/>
    </row>
    <row r="56" spans="1:11" ht="12.75">
      <c r="A56" s="19" t="s">
        <v>666</v>
      </c>
      <c r="B56" s="133" t="s">
        <v>651</v>
      </c>
      <c r="C56" s="21"/>
      <c r="D56" s="21"/>
      <c r="E56" s="21"/>
      <c r="F56" s="21"/>
      <c r="G56" s="21"/>
      <c r="H56" s="21">
        <f>'felhalm.'!O56</f>
        <v>216</v>
      </c>
      <c r="I56" s="21">
        <f>'felhalm.'!P56</f>
        <v>216</v>
      </c>
      <c r="J56" s="21"/>
      <c r="K56" s="22"/>
    </row>
    <row r="57" spans="1:11" ht="12.75">
      <c r="A57" s="19"/>
      <c r="B57" s="133"/>
      <c r="C57" s="21"/>
      <c r="D57" s="21"/>
      <c r="E57" s="21"/>
      <c r="F57" s="21"/>
      <c r="G57" s="21"/>
      <c r="H57" s="21"/>
      <c r="I57" s="21"/>
      <c r="J57" s="21"/>
      <c r="K57" s="22"/>
    </row>
    <row r="58" spans="1:11" ht="12.75">
      <c r="A58" s="19" t="s">
        <v>667</v>
      </c>
      <c r="B58" s="133" t="s">
        <v>652</v>
      </c>
      <c r="C58" s="21"/>
      <c r="D58" s="21"/>
      <c r="E58" s="21"/>
      <c r="F58" s="21"/>
      <c r="G58" s="21"/>
      <c r="H58" s="21">
        <f>'felhalm.'!O57</f>
        <v>1194</v>
      </c>
      <c r="I58" s="21">
        <f>'felhalm.'!P57</f>
        <v>1194</v>
      </c>
      <c r="J58" s="21"/>
      <c r="K58" s="22"/>
    </row>
    <row r="59" spans="1:11" ht="12.75">
      <c r="A59" s="19"/>
      <c r="B59" s="133"/>
      <c r="C59" s="21"/>
      <c r="D59" s="21"/>
      <c r="E59" s="21"/>
      <c r="F59" s="21"/>
      <c r="G59" s="21"/>
      <c r="H59" s="21"/>
      <c r="I59" s="21"/>
      <c r="J59" s="21"/>
      <c r="K59" s="22"/>
    </row>
    <row r="60" spans="1:11" ht="12.75">
      <c r="A60" s="19" t="s">
        <v>668</v>
      </c>
      <c r="B60" s="131" t="s">
        <v>653</v>
      </c>
      <c r="C60" s="21"/>
      <c r="D60" s="21"/>
      <c r="E60" s="21"/>
      <c r="F60" s="21"/>
      <c r="G60" s="21"/>
      <c r="H60" s="21">
        <f>'felhalm.'!O58</f>
        <v>1052</v>
      </c>
      <c r="I60" s="21">
        <f>'felhalm.'!P58</f>
        <v>1052</v>
      </c>
      <c r="J60" s="21"/>
      <c r="K60" s="22"/>
    </row>
    <row r="61" spans="1:11" ht="13.5" thickBot="1">
      <c r="A61" s="19"/>
      <c r="B61" s="20"/>
      <c r="C61" s="21"/>
      <c r="D61" s="21"/>
      <c r="E61" s="21"/>
      <c r="F61" s="21"/>
      <c r="G61" s="21"/>
      <c r="H61" s="21"/>
      <c r="I61" s="21"/>
      <c r="J61" s="21"/>
      <c r="K61" s="22"/>
    </row>
    <row r="62" spans="1:11" ht="14.25" thickBot="1" thickTop="1">
      <c r="A62" s="27"/>
      <c r="B62" s="28" t="s">
        <v>463</v>
      </c>
      <c r="C62" s="29">
        <f aca="true" t="shared" si="0" ref="C62:K62">SUM(C6:C61)</f>
        <v>770144</v>
      </c>
      <c r="D62" s="29">
        <f t="shared" si="0"/>
        <v>227111</v>
      </c>
      <c r="E62" s="29">
        <f t="shared" si="0"/>
        <v>226954</v>
      </c>
      <c r="F62" s="29">
        <f t="shared" si="0"/>
        <v>310639</v>
      </c>
      <c r="G62" s="29">
        <f t="shared" si="0"/>
        <v>310639</v>
      </c>
      <c r="H62" s="29">
        <f>SUM(H6:H61)</f>
        <v>232588</v>
      </c>
      <c r="I62" s="29">
        <f>SUM(I6:I61)</f>
        <v>107544</v>
      </c>
      <c r="J62" s="29">
        <f t="shared" si="0"/>
        <v>276530</v>
      </c>
      <c r="K62" s="30">
        <f t="shared" si="0"/>
        <v>277350</v>
      </c>
    </row>
    <row r="63" ht="13.5" thickTop="1"/>
  </sheetData>
  <mergeCells count="1">
    <mergeCell ref="A1:K1"/>
  </mergeCells>
  <printOptions/>
  <pageMargins left="0.61" right="0.41" top="0.4" bottom="0.31" header="0.2" footer="0.18"/>
  <pageSetup horizontalDpi="300" verticalDpi="300" orientation="landscape" paperSize="9" scale="91" r:id="rId1"/>
  <headerFooter alignWithMargins="0">
    <oddHeader>&amp;R11. számú melléklet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F8" sqref="F8"/>
    </sheetView>
  </sheetViews>
  <sheetFormatPr defaultColWidth="9.140625" defaultRowHeight="12.75"/>
  <cols>
    <col min="1" max="1" width="17.00390625" style="0" customWidth="1"/>
    <col min="2" max="2" width="10.28125" style="0" customWidth="1"/>
    <col min="4" max="4" width="10.8515625" style="0" customWidth="1"/>
    <col min="5" max="5" width="10.00390625" style="5" bestFit="1" customWidth="1"/>
    <col min="6" max="6" width="10.00390625" style="5" customWidth="1"/>
    <col min="7" max="8" width="9.140625" style="5" customWidth="1"/>
  </cols>
  <sheetData>
    <row r="1" ht="12.75">
      <c r="A1" t="s">
        <v>477</v>
      </c>
    </row>
    <row r="2" ht="12.75">
      <c r="A2" t="s">
        <v>478</v>
      </c>
    </row>
    <row r="3" ht="12.75">
      <c r="A3" t="s">
        <v>680</v>
      </c>
    </row>
    <row r="5" ht="13.5" thickBot="1"/>
    <row r="6" spans="1:8" ht="13.5" thickTop="1">
      <c r="A6" s="231" t="s">
        <v>479</v>
      </c>
      <c r="B6" s="233" t="s">
        <v>480</v>
      </c>
      <c r="C6" s="235" t="s">
        <v>481</v>
      </c>
      <c r="D6" s="236"/>
      <c r="E6" s="239" t="s">
        <v>482</v>
      </c>
      <c r="F6" s="240"/>
      <c r="G6" s="240"/>
      <c r="H6" s="241"/>
    </row>
    <row r="7" spans="1:8" ht="13.5" thickBot="1">
      <c r="A7" s="232"/>
      <c r="B7" s="234"/>
      <c r="C7" s="237"/>
      <c r="D7" s="238"/>
      <c r="E7" s="62" t="s">
        <v>738</v>
      </c>
      <c r="F7" s="62" t="s">
        <v>739</v>
      </c>
      <c r="G7" s="62">
        <v>2007</v>
      </c>
      <c r="H7" s="63">
        <v>2008</v>
      </c>
    </row>
    <row r="8" spans="1:8" ht="13.5" thickTop="1">
      <c r="A8" s="54" t="s">
        <v>483</v>
      </c>
      <c r="B8" s="64">
        <v>1997</v>
      </c>
      <c r="C8" s="2" t="s">
        <v>484</v>
      </c>
      <c r="D8" s="55">
        <v>725000</v>
      </c>
      <c r="E8" s="67">
        <v>39257</v>
      </c>
      <c r="F8" s="55">
        <v>39257</v>
      </c>
      <c r="G8" s="55">
        <v>147831</v>
      </c>
      <c r="H8" s="71"/>
    </row>
    <row r="9" spans="1:8" ht="12.75">
      <c r="A9" s="54" t="s">
        <v>485</v>
      </c>
      <c r="B9" s="65"/>
      <c r="C9" s="2" t="s">
        <v>486</v>
      </c>
      <c r="D9" s="2"/>
      <c r="E9" s="68">
        <v>8000</v>
      </c>
      <c r="F9" s="55">
        <v>6373</v>
      </c>
      <c r="G9" s="55">
        <v>7000</v>
      </c>
      <c r="H9" s="72"/>
    </row>
    <row r="10" spans="1:8" ht="12.75">
      <c r="A10" s="31"/>
      <c r="B10" s="14"/>
      <c r="C10" s="60" t="s">
        <v>463</v>
      </c>
      <c r="D10" s="61">
        <f>SUM(D8:D9)</f>
        <v>725000</v>
      </c>
      <c r="E10" s="69">
        <v>47257</v>
      </c>
      <c r="F10" s="69">
        <f>SUM(F8:F9)</f>
        <v>45630</v>
      </c>
      <c r="G10" s="61">
        <v>154831</v>
      </c>
      <c r="H10" s="26"/>
    </row>
    <row r="11" spans="1:8" ht="12.75">
      <c r="A11" s="54"/>
      <c r="B11" s="65"/>
      <c r="C11" s="2"/>
      <c r="D11" s="2"/>
      <c r="E11" s="68"/>
      <c r="F11" s="55"/>
      <c r="G11" s="55"/>
      <c r="H11" s="72"/>
    </row>
    <row r="12" spans="1:8" ht="12.75">
      <c r="A12" s="54" t="s">
        <v>487</v>
      </c>
      <c r="B12" s="65">
        <v>1995</v>
      </c>
      <c r="C12" s="2" t="s">
        <v>484</v>
      </c>
      <c r="D12" s="56">
        <v>133000</v>
      </c>
      <c r="E12" s="68">
        <v>39900</v>
      </c>
      <c r="F12" s="55"/>
      <c r="G12" s="55"/>
      <c r="H12" s="72"/>
    </row>
    <row r="13" spans="1:8" ht="12.75">
      <c r="A13" s="54" t="s">
        <v>488</v>
      </c>
      <c r="B13" s="65"/>
      <c r="C13" s="2" t="s">
        <v>486</v>
      </c>
      <c r="D13" s="56">
        <v>0</v>
      </c>
      <c r="E13" s="68">
        <v>1412</v>
      </c>
      <c r="F13" s="55"/>
      <c r="G13" s="55"/>
      <c r="H13" s="72"/>
    </row>
    <row r="14" spans="1:8" ht="13.5" thickBot="1">
      <c r="A14" s="57"/>
      <c r="B14" s="66"/>
      <c r="C14" s="58" t="s">
        <v>489</v>
      </c>
      <c r="D14" s="59">
        <f>SUM(D12:D13)</f>
        <v>133000</v>
      </c>
      <c r="E14" s="70">
        <f>SUM(E12:E13)</f>
        <v>41312</v>
      </c>
      <c r="F14" s="192"/>
      <c r="G14" s="58">
        <f>SUM(G12:G13)</f>
        <v>0</v>
      </c>
      <c r="H14" s="73">
        <f>SUM(H12:H13)</f>
        <v>0</v>
      </c>
    </row>
    <row r="15" ht="13.5" thickTop="1"/>
  </sheetData>
  <mergeCells count="4">
    <mergeCell ref="A6:A7"/>
    <mergeCell ref="B6:B7"/>
    <mergeCell ref="C6:D7"/>
    <mergeCell ref="E6:H6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&amp;R12. számú melléklet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I29" sqref="I29"/>
    </sheetView>
  </sheetViews>
  <sheetFormatPr defaultColWidth="9.140625" defaultRowHeight="12.75"/>
  <sheetData>
    <row r="1" spans="1:7" ht="12.75">
      <c r="A1" s="242" t="s">
        <v>682</v>
      </c>
      <c r="B1" s="243"/>
      <c r="C1" s="243"/>
      <c r="D1" s="243"/>
      <c r="E1" s="243"/>
      <c r="F1" s="243"/>
      <c r="G1" s="244"/>
    </row>
    <row r="2" spans="1:7" ht="12.75">
      <c r="A2" s="245"/>
      <c r="B2" s="246"/>
      <c r="C2" s="246"/>
      <c r="D2" s="246"/>
      <c r="E2" s="246"/>
      <c r="F2" s="246"/>
      <c r="G2" s="247"/>
    </row>
    <row r="3" spans="1:7" ht="13.5" thickBot="1">
      <c r="A3" s="245"/>
      <c r="B3" s="246"/>
      <c r="C3" s="246"/>
      <c r="D3" s="246"/>
      <c r="E3" s="246"/>
      <c r="F3" s="246"/>
      <c r="G3" s="247"/>
    </row>
    <row r="4" spans="1:7" ht="12.75">
      <c r="A4" s="194" t="s">
        <v>683</v>
      </c>
      <c r="B4" s="2"/>
      <c r="C4" s="2"/>
      <c r="D4" s="2"/>
      <c r="E4" s="2"/>
      <c r="F4" s="2"/>
      <c r="G4" s="202"/>
    </row>
    <row r="5" spans="1:7" ht="12.75">
      <c r="A5" s="195" t="s">
        <v>684</v>
      </c>
      <c r="B5" s="2"/>
      <c r="C5" s="2"/>
      <c r="D5" s="2"/>
      <c r="E5" s="2"/>
      <c r="F5" s="2"/>
      <c r="G5" s="202"/>
    </row>
    <row r="6" spans="1:7" ht="12.75">
      <c r="A6" s="198" t="s">
        <v>707</v>
      </c>
      <c r="B6" s="2"/>
      <c r="C6" s="2"/>
      <c r="D6" s="2"/>
      <c r="E6" s="2"/>
      <c r="F6" s="2"/>
      <c r="G6" s="202"/>
    </row>
    <row r="7" spans="1:7" ht="12.75">
      <c r="A7" s="198" t="s">
        <v>708</v>
      </c>
      <c r="B7" s="2"/>
      <c r="C7" s="2"/>
      <c r="D7" s="2"/>
      <c r="E7" s="2"/>
      <c r="F7" s="2"/>
      <c r="G7" s="202"/>
    </row>
    <row r="8" spans="1:7" ht="12.75">
      <c r="A8" s="198" t="s">
        <v>709</v>
      </c>
      <c r="B8" s="2"/>
      <c r="C8" s="2"/>
      <c r="D8" s="2"/>
      <c r="E8" s="2"/>
      <c r="F8" s="2"/>
      <c r="G8" s="202"/>
    </row>
    <row r="9" spans="1:7" ht="12.75">
      <c r="A9" s="195" t="s">
        <v>685</v>
      </c>
      <c r="B9" s="2"/>
      <c r="C9" s="2"/>
      <c r="D9" s="2"/>
      <c r="E9" s="2"/>
      <c r="F9" s="2"/>
      <c r="G9" s="202"/>
    </row>
    <row r="10" spans="1:7" ht="12.75">
      <c r="A10" s="195" t="s">
        <v>686</v>
      </c>
      <c r="B10" s="2"/>
      <c r="C10" s="2"/>
      <c r="D10" s="2"/>
      <c r="E10" s="2"/>
      <c r="F10" s="2"/>
      <c r="G10" s="202"/>
    </row>
    <row r="11" spans="1:7" ht="12.75">
      <c r="A11" s="196" t="s">
        <v>687</v>
      </c>
      <c r="B11" s="2"/>
      <c r="C11" s="2"/>
      <c r="D11" s="2"/>
      <c r="E11" s="2"/>
      <c r="F11" s="2"/>
      <c r="G11" s="202"/>
    </row>
    <row r="12" spans="1:7" ht="12.75">
      <c r="A12" s="196" t="s">
        <v>688</v>
      </c>
      <c r="B12" s="2"/>
      <c r="C12" s="2"/>
      <c r="D12" s="2"/>
      <c r="E12" s="2"/>
      <c r="F12" s="2"/>
      <c r="G12" s="202"/>
    </row>
    <row r="13" spans="1:7" ht="12.75">
      <c r="A13" s="196" t="s">
        <v>689</v>
      </c>
      <c r="B13" s="2"/>
      <c r="C13" s="2"/>
      <c r="D13" s="2"/>
      <c r="E13" s="2"/>
      <c r="F13" s="2"/>
      <c r="G13" s="202"/>
    </row>
    <row r="14" spans="1:7" ht="12.75">
      <c r="A14" s="196" t="s">
        <v>690</v>
      </c>
      <c r="B14" s="2"/>
      <c r="C14" s="2"/>
      <c r="D14" s="2"/>
      <c r="E14" s="2"/>
      <c r="F14" s="2"/>
      <c r="G14" s="202"/>
    </row>
    <row r="15" spans="1:7" ht="12.75">
      <c r="A15" s="196" t="s">
        <v>691</v>
      </c>
      <c r="B15" s="2"/>
      <c r="C15" s="2"/>
      <c r="D15" s="2"/>
      <c r="E15" s="2"/>
      <c r="F15" s="2"/>
      <c r="G15" s="202"/>
    </row>
    <row r="16" spans="1:7" ht="12.75">
      <c r="A16" s="196" t="s">
        <v>692</v>
      </c>
      <c r="B16" s="2"/>
      <c r="C16" s="2"/>
      <c r="D16" s="2"/>
      <c r="E16" s="2"/>
      <c r="F16" s="2"/>
      <c r="G16" s="202"/>
    </row>
    <row r="17" spans="1:7" ht="12.75">
      <c r="A17" s="196" t="s">
        <v>693</v>
      </c>
      <c r="B17" s="2"/>
      <c r="C17" s="2"/>
      <c r="D17" s="2"/>
      <c r="E17" s="2"/>
      <c r="F17" s="2"/>
      <c r="G17" s="202"/>
    </row>
    <row r="18" spans="1:7" ht="12.75">
      <c r="A18" s="196" t="s">
        <v>694</v>
      </c>
      <c r="B18" s="2"/>
      <c r="C18" s="2"/>
      <c r="D18" s="2"/>
      <c r="E18" s="2"/>
      <c r="F18" s="2"/>
      <c r="G18" s="202"/>
    </row>
    <row r="19" spans="1:7" ht="12.75">
      <c r="A19" s="196" t="s">
        <v>695</v>
      </c>
      <c r="B19" s="2"/>
      <c r="C19" s="2"/>
      <c r="D19" s="2"/>
      <c r="E19" s="2"/>
      <c r="F19" s="2"/>
      <c r="G19" s="202"/>
    </row>
    <row r="20" spans="1:7" ht="12.75">
      <c r="A20" s="196" t="s">
        <v>721</v>
      </c>
      <c r="B20" s="2"/>
      <c r="C20" s="2"/>
      <c r="D20" s="2"/>
      <c r="E20" s="2"/>
      <c r="F20" s="2"/>
      <c r="G20" s="202"/>
    </row>
    <row r="21" spans="1:7" ht="12.75">
      <c r="A21" s="196" t="s">
        <v>696</v>
      </c>
      <c r="B21" s="2"/>
      <c r="C21" s="2"/>
      <c r="D21" s="2"/>
      <c r="E21" s="2"/>
      <c r="F21" s="2"/>
      <c r="G21" s="202"/>
    </row>
    <row r="22" spans="1:7" ht="12.75">
      <c r="A22" s="196" t="s">
        <v>697</v>
      </c>
      <c r="B22" s="2"/>
      <c r="C22" s="2"/>
      <c r="D22" s="2"/>
      <c r="E22" s="2"/>
      <c r="F22" s="2"/>
      <c r="G22" s="202"/>
    </row>
    <row r="23" spans="1:7" ht="12.75">
      <c r="A23" s="196" t="s">
        <v>698</v>
      </c>
      <c r="B23" s="2"/>
      <c r="C23" s="2"/>
      <c r="D23" s="2"/>
      <c r="E23" s="2"/>
      <c r="F23" s="2"/>
      <c r="G23" s="202"/>
    </row>
    <row r="24" spans="1:7" ht="12.75">
      <c r="A24" s="196" t="s">
        <v>699</v>
      </c>
      <c r="B24" s="2"/>
      <c r="C24" s="2"/>
      <c r="D24" s="2"/>
      <c r="E24" s="2"/>
      <c r="F24" s="2"/>
      <c r="G24" s="202"/>
    </row>
    <row r="25" spans="1:7" ht="12.75">
      <c r="A25" s="196" t="s">
        <v>700</v>
      </c>
      <c r="B25" s="2"/>
      <c r="C25" s="2"/>
      <c r="D25" s="2"/>
      <c r="E25" s="2"/>
      <c r="F25" s="2"/>
      <c r="G25" s="202"/>
    </row>
    <row r="26" spans="1:7" ht="12.75">
      <c r="A26" s="196" t="s">
        <v>701</v>
      </c>
      <c r="B26" s="205"/>
      <c r="C26" s="205"/>
      <c r="D26" s="205"/>
      <c r="E26" s="205"/>
      <c r="F26" s="205"/>
      <c r="G26" s="206"/>
    </row>
    <row r="27" spans="1:7" ht="12.75">
      <c r="A27" s="207" t="s">
        <v>702</v>
      </c>
      <c r="B27" s="208"/>
      <c r="C27" s="209"/>
      <c r="D27" s="209"/>
      <c r="E27" s="209"/>
      <c r="F27" s="209"/>
      <c r="G27" s="212"/>
    </row>
    <row r="28" spans="1:7" ht="12.75">
      <c r="A28" s="196" t="s">
        <v>703</v>
      </c>
      <c r="B28" s="2"/>
      <c r="C28" s="2"/>
      <c r="D28" s="2"/>
      <c r="E28" s="2"/>
      <c r="F28" s="2"/>
      <c r="G28" s="202"/>
    </row>
    <row r="29" spans="1:9" ht="12.75">
      <c r="A29" s="207" t="s">
        <v>704</v>
      </c>
      <c r="B29" s="208"/>
      <c r="C29" s="209"/>
      <c r="D29" s="209"/>
      <c r="E29" s="209"/>
      <c r="F29" s="209"/>
      <c r="G29" s="212"/>
      <c r="I29" s="2"/>
    </row>
    <row r="30" spans="1:7" ht="13.5" thickBot="1">
      <c r="A30" s="197" t="s">
        <v>705</v>
      </c>
      <c r="B30" s="2"/>
      <c r="C30" s="2"/>
      <c r="D30" s="2"/>
      <c r="E30" s="2"/>
      <c r="F30" s="2"/>
      <c r="G30" s="202"/>
    </row>
    <row r="31" spans="1:7" ht="12.75">
      <c r="A31" s="211" t="s">
        <v>706</v>
      </c>
      <c r="B31" s="208"/>
      <c r="C31" s="209"/>
      <c r="D31" s="209"/>
      <c r="E31" s="209"/>
      <c r="F31" s="209"/>
      <c r="G31" s="212"/>
    </row>
    <row r="32" spans="1:7" ht="12.75">
      <c r="A32" s="198" t="s">
        <v>710</v>
      </c>
      <c r="B32" s="2"/>
      <c r="C32" s="2"/>
      <c r="D32" s="2"/>
      <c r="E32" s="2"/>
      <c r="F32" s="2"/>
      <c r="G32" s="202"/>
    </row>
    <row r="33" spans="1:7" ht="12.75">
      <c r="A33" s="198" t="s">
        <v>711</v>
      </c>
      <c r="B33" s="2"/>
      <c r="C33" s="2"/>
      <c r="D33" s="2"/>
      <c r="E33" s="2"/>
      <c r="F33" s="2"/>
      <c r="G33" s="202"/>
    </row>
    <row r="34" spans="1:7" ht="12.75">
      <c r="A34" s="199" t="s">
        <v>712</v>
      </c>
      <c r="B34" s="2"/>
      <c r="C34" s="2"/>
      <c r="D34" s="2"/>
      <c r="E34" s="2"/>
      <c r="F34" s="2"/>
      <c r="G34" s="202"/>
    </row>
    <row r="35" spans="1:7" ht="12.75">
      <c r="A35" s="199" t="s">
        <v>713</v>
      </c>
      <c r="B35" s="2"/>
      <c r="C35" s="2"/>
      <c r="D35" s="2"/>
      <c r="E35" s="2"/>
      <c r="F35" s="2"/>
      <c r="G35" s="202"/>
    </row>
    <row r="36" spans="1:7" ht="12.75">
      <c r="A36" s="214" t="s">
        <v>714</v>
      </c>
      <c r="B36" s="209"/>
      <c r="C36" s="209"/>
      <c r="D36" s="209"/>
      <c r="E36" s="209"/>
      <c r="F36" s="209"/>
      <c r="G36" s="212"/>
    </row>
    <row r="37" spans="1:7" ht="12.75">
      <c r="A37" s="213" t="s">
        <v>715</v>
      </c>
      <c r="B37" s="2"/>
      <c r="C37" s="2"/>
      <c r="D37" s="2"/>
      <c r="E37" s="2"/>
      <c r="F37" s="2"/>
      <c r="G37" s="202"/>
    </row>
    <row r="38" spans="1:7" ht="12.75">
      <c r="A38" s="207" t="s">
        <v>716</v>
      </c>
      <c r="B38" s="208"/>
      <c r="C38" s="209"/>
      <c r="D38" s="209"/>
      <c r="E38" s="209"/>
      <c r="F38" s="209"/>
      <c r="G38" s="212"/>
    </row>
    <row r="39" spans="1:7" ht="12.75">
      <c r="A39" s="196" t="s">
        <v>717</v>
      </c>
      <c r="B39" s="2"/>
      <c r="C39" s="2"/>
      <c r="D39" s="2"/>
      <c r="E39" s="2"/>
      <c r="F39" s="2"/>
      <c r="G39" s="202"/>
    </row>
    <row r="40" spans="1:7" ht="12.75">
      <c r="A40" s="207" t="s">
        <v>718</v>
      </c>
      <c r="B40" s="208"/>
      <c r="C40" s="209"/>
      <c r="D40" s="209"/>
      <c r="E40" s="209"/>
      <c r="F40" s="209"/>
      <c r="G40" s="212"/>
    </row>
    <row r="41" spans="1:7" ht="12.75">
      <c r="A41" s="196" t="s">
        <v>719</v>
      </c>
      <c r="B41" s="209"/>
      <c r="C41" s="2"/>
      <c r="D41" s="2"/>
      <c r="E41" s="2"/>
      <c r="F41" s="2"/>
      <c r="G41" s="202"/>
    </row>
    <row r="42" spans="1:7" ht="12.75">
      <c r="A42" s="207" t="s">
        <v>720</v>
      </c>
      <c r="B42" s="219"/>
      <c r="C42" s="209"/>
      <c r="D42" s="209"/>
      <c r="E42" s="209"/>
      <c r="F42" s="209"/>
      <c r="G42" s="212"/>
    </row>
    <row r="43" spans="1:7" ht="12.75">
      <c r="A43" s="215" t="s">
        <v>722</v>
      </c>
      <c r="B43" s="2"/>
      <c r="C43" s="2"/>
      <c r="D43" s="2"/>
      <c r="E43" s="2"/>
      <c r="F43" s="2"/>
      <c r="G43" s="202"/>
    </row>
    <row r="44" spans="1:7" ht="12.75">
      <c r="A44" s="214" t="s">
        <v>723</v>
      </c>
      <c r="B44" s="209"/>
      <c r="C44" s="209"/>
      <c r="D44" s="209"/>
      <c r="E44" s="209"/>
      <c r="F44" s="209"/>
      <c r="G44" s="212"/>
    </row>
    <row r="45" spans="1:7" ht="12.75">
      <c r="A45" s="216" t="s">
        <v>724</v>
      </c>
      <c r="B45" s="2"/>
      <c r="C45" s="2"/>
      <c r="D45" s="2"/>
      <c r="E45" s="2"/>
      <c r="F45" s="2"/>
      <c r="G45" s="202"/>
    </row>
    <row r="46" spans="1:7" ht="12.75">
      <c r="A46" s="217" t="s">
        <v>725</v>
      </c>
      <c r="B46" s="208"/>
      <c r="C46" s="209"/>
      <c r="D46" s="209"/>
      <c r="E46" s="209"/>
      <c r="F46" s="209"/>
      <c r="G46" s="212"/>
    </row>
    <row r="47" spans="1:7" ht="12.75">
      <c r="A47" s="218" t="s">
        <v>726</v>
      </c>
      <c r="B47" s="210"/>
      <c r="C47" s="208"/>
      <c r="D47" s="209"/>
      <c r="E47" s="209"/>
      <c r="F47" s="209"/>
      <c r="G47" s="212"/>
    </row>
    <row r="48" spans="1:7" ht="13.5" thickBot="1">
      <c r="A48" s="200" t="s">
        <v>727</v>
      </c>
      <c r="B48" s="203"/>
      <c r="C48" s="203"/>
      <c r="D48" s="203"/>
      <c r="E48" s="203"/>
      <c r="F48" s="203"/>
      <c r="G48" s="204"/>
    </row>
    <row r="49" ht="12.75">
      <c r="A49" s="201"/>
    </row>
  </sheetData>
  <mergeCells count="1">
    <mergeCell ref="A1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G22" sqref="G22"/>
    </sheetView>
  </sheetViews>
  <sheetFormatPr defaultColWidth="9.140625" defaultRowHeight="12.75"/>
  <cols>
    <col min="2" max="2" width="28.421875" style="0" customWidth="1"/>
    <col min="3" max="3" width="14.7109375" style="33" customWidth="1"/>
    <col min="4" max="8" width="14.8515625" style="33" customWidth="1"/>
    <col min="9" max="9" width="17.28125" style="0" customWidth="1"/>
  </cols>
  <sheetData>
    <row r="1" spans="1:9" ht="15.75">
      <c r="A1" s="227" t="s">
        <v>490</v>
      </c>
      <c r="B1" s="227"/>
      <c r="C1" s="227"/>
      <c r="D1" s="227"/>
      <c r="E1" s="227"/>
      <c r="F1" s="227"/>
      <c r="G1" s="227"/>
      <c r="H1" s="227"/>
      <c r="I1" s="227"/>
    </row>
    <row r="3" spans="4:8" ht="13.5" thickBot="1">
      <c r="D3" s="125"/>
      <c r="E3" s="125"/>
      <c r="F3" s="157"/>
      <c r="G3" s="157"/>
      <c r="H3" s="157"/>
    </row>
    <row r="4" spans="1:9" s="8" customFormat="1" ht="39.75" customHeight="1" thickBot="1" thickTop="1">
      <c r="A4" s="34" t="s">
        <v>457</v>
      </c>
      <c r="B4" s="35" t="s">
        <v>479</v>
      </c>
      <c r="C4" s="36" t="s">
        <v>552</v>
      </c>
      <c r="D4" s="124" t="s">
        <v>612</v>
      </c>
      <c r="E4" s="23" t="s">
        <v>613</v>
      </c>
      <c r="F4" s="123" t="s">
        <v>642</v>
      </c>
      <c r="G4" s="123" t="s">
        <v>681</v>
      </c>
      <c r="H4" s="123" t="s">
        <v>644</v>
      </c>
      <c r="I4" s="37" t="s">
        <v>491</v>
      </c>
    </row>
    <row r="5" spans="1:9" ht="13.5" thickTop="1">
      <c r="A5" s="38" t="s">
        <v>459</v>
      </c>
      <c r="B5" s="14" t="s">
        <v>492</v>
      </c>
      <c r="C5" s="39">
        <v>1200</v>
      </c>
      <c r="D5" s="39">
        <v>1200</v>
      </c>
      <c r="E5" s="79">
        <v>1200</v>
      </c>
      <c r="F5" s="79">
        <v>1200</v>
      </c>
      <c r="G5" s="79">
        <v>1200</v>
      </c>
      <c r="H5" s="79">
        <v>0</v>
      </c>
      <c r="I5" s="40" t="s">
        <v>493</v>
      </c>
    </row>
    <row r="6" spans="1:9" ht="12.75">
      <c r="A6" s="41" t="s">
        <v>461</v>
      </c>
      <c r="B6" s="16" t="s">
        <v>494</v>
      </c>
      <c r="C6" s="42">
        <v>384</v>
      </c>
      <c r="D6" s="74">
        <v>384</v>
      </c>
      <c r="E6" s="80">
        <v>384</v>
      </c>
      <c r="F6" s="80">
        <v>384</v>
      </c>
      <c r="G6" s="80">
        <v>384</v>
      </c>
      <c r="H6" s="80">
        <v>0</v>
      </c>
      <c r="I6" s="43" t="s">
        <v>493</v>
      </c>
    </row>
    <row r="7" spans="1:9" ht="12.75">
      <c r="A7" s="41" t="s">
        <v>469</v>
      </c>
      <c r="B7" s="16" t="s">
        <v>495</v>
      </c>
      <c r="C7" s="42">
        <v>5000</v>
      </c>
      <c r="D7" s="75">
        <v>5000</v>
      </c>
      <c r="E7" s="81">
        <v>5000</v>
      </c>
      <c r="F7" s="81">
        <v>5000</v>
      </c>
      <c r="G7" s="81">
        <v>5000</v>
      </c>
      <c r="H7" s="81">
        <v>0</v>
      </c>
      <c r="I7" s="43" t="s">
        <v>493</v>
      </c>
    </row>
    <row r="8" spans="1:9" ht="12.75">
      <c r="A8" s="41" t="s">
        <v>496</v>
      </c>
      <c r="B8" s="16" t="s">
        <v>497</v>
      </c>
      <c r="C8" s="42">
        <v>1600</v>
      </c>
      <c r="D8" s="75">
        <v>1600</v>
      </c>
      <c r="E8" s="81">
        <v>1600</v>
      </c>
      <c r="F8" s="81">
        <v>1600</v>
      </c>
      <c r="G8" s="81">
        <v>1600</v>
      </c>
      <c r="H8" s="81">
        <v>0</v>
      </c>
      <c r="I8" s="43" t="s">
        <v>493</v>
      </c>
    </row>
    <row r="9" spans="1:9" ht="12.75">
      <c r="A9" s="41" t="s">
        <v>471</v>
      </c>
      <c r="B9" s="16" t="s">
        <v>498</v>
      </c>
      <c r="C9" s="42">
        <v>500</v>
      </c>
      <c r="D9" s="75">
        <v>500</v>
      </c>
      <c r="E9" s="81">
        <v>500</v>
      </c>
      <c r="F9" s="81">
        <v>500</v>
      </c>
      <c r="G9" s="81">
        <v>500</v>
      </c>
      <c r="H9" s="81">
        <v>0</v>
      </c>
      <c r="I9" s="43" t="s">
        <v>493</v>
      </c>
    </row>
    <row r="10" spans="1:9" ht="12.75">
      <c r="A10" s="41" t="s">
        <v>499</v>
      </c>
      <c r="B10" s="16" t="s">
        <v>500</v>
      </c>
      <c r="C10" s="42">
        <v>160</v>
      </c>
      <c r="D10" s="75">
        <v>160</v>
      </c>
      <c r="E10" s="81">
        <v>160</v>
      </c>
      <c r="F10" s="81">
        <v>160</v>
      </c>
      <c r="G10" s="81">
        <v>160</v>
      </c>
      <c r="H10" s="81">
        <v>0</v>
      </c>
      <c r="I10" s="43" t="s">
        <v>493</v>
      </c>
    </row>
    <row r="11" spans="1:9" ht="12.75">
      <c r="A11" s="41" t="s">
        <v>474</v>
      </c>
      <c r="B11" s="20" t="s">
        <v>501</v>
      </c>
      <c r="C11" s="44">
        <v>600</v>
      </c>
      <c r="D11" s="76">
        <v>600</v>
      </c>
      <c r="E11" s="82">
        <v>600</v>
      </c>
      <c r="F11" s="82">
        <v>600</v>
      </c>
      <c r="G11" s="82">
        <v>600</v>
      </c>
      <c r="H11" s="82">
        <v>0</v>
      </c>
      <c r="I11" s="43" t="s">
        <v>493</v>
      </c>
    </row>
    <row r="12" spans="1:9" ht="13.5" thickBot="1">
      <c r="A12" s="45" t="s">
        <v>476</v>
      </c>
      <c r="B12" s="46" t="s">
        <v>502</v>
      </c>
      <c r="C12" s="47">
        <v>192</v>
      </c>
      <c r="D12" s="77">
        <v>192</v>
      </c>
      <c r="E12" s="83">
        <v>192</v>
      </c>
      <c r="F12" s="83">
        <v>192</v>
      </c>
      <c r="G12" s="83">
        <v>192</v>
      </c>
      <c r="H12" s="83">
        <v>0</v>
      </c>
      <c r="I12" s="48" t="s">
        <v>493</v>
      </c>
    </row>
    <row r="13" spans="1:9" ht="14.25" thickBot="1" thickTop="1">
      <c r="A13" s="49"/>
      <c r="B13" s="50" t="s">
        <v>463</v>
      </c>
      <c r="C13" s="51">
        <f>SUM(C5:C12)</f>
        <v>9636</v>
      </c>
      <c r="D13" s="51">
        <f>SUM(D5:D12)</f>
        <v>9636</v>
      </c>
      <c r="E13" s="51">
        <f>SUM(E5:E12)</f>
        <v>9636</v>
      </c>
      <c r="F13" s="51">
        <f>SUM(F5:F12)</f>
        <v>9636</v>
      </c>
      <c r="G13" s="51">
        <f>SUM(G5:G12)</f>
        <v>9636</v>
      </c>
      <c r="H13" s="193">
        <v>0</v>
      </c>
      <c r="I13" s="52"/>
    </row>
    <row r="14" ht="13.5" thickTop="1"/>
  </sheetData>
  <mergeCells count="1">
    <mergeCell ref="A1:I1"/>
  </mergeCells>
  <printOptions/>
  <pageMargins left="0.75" right="0.75" top="1" bottom="1" header="0.5" footer="0.5"/>
  <pageSetup horizontalDpi="300" verticalDpi="300" orientation="landscape" paperSize="9" scale="76" r:id="rId1"/>
  <headerFooter alignWithMargins="0">
    <oddHeader>&amp;R15.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E1">
      <selection activeCell="F19" sqref="F19"/>
    </sheetView>
  </sheetViews>
  <sheetFormatPr defaultColWidth="9.140625" defaultRowHeight="12.75"/>
  <cols>
    <col min="1" max="1" width="20.7109375" style="88" customWidth="1"/>
    <col min="2" max="2" width="7.7109375" style="88" customWidth="1"/>
    <col min="3" max="3" width="6.28125" style="92" bestFit="1" customWidth="1"/>
    <col min="4" max="8" width="8.00390625" style="92" customWidth="1"/>
    <col min="9" max="9" width="9.140625" style="91" customWidth="1"/>
    <col min="10" max="10" width="9.7109375" style="88" customWidth="1"/>
    <col min="11" max="11" width="7.7109375" style="92" bestFit="1" customWidth="1"/>
    <col min="12" max="12" width="6.28125" style="92" bestFit="1" customWidth="1"/>
    <col min="13" max="15" width="8.00390625" style="92" customWidth="1"/>
    <col min="16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86" t="s">
        <v>643</v>
      </c>
      <c r="P1" s="86" t="s">
        <v>644</v>
      </c>
      <c r="Q1" s="86" t="s">
        <v>645</v>
      </c>
    </row>
    <row r="2" spans="1:17" ht="11.25">
      <c r="A2" s="88" t="s">
        <v>109</v>
      </c>
      <c r="B2" s="92"/>
      <c r="H2" s="168"/>
      <c r="I2" s="91" t="s">
        <v>30</v>
      </c>
      <c r="K2" s="92">
        <v>15</v>
      </c>
      <c r="L2" s="92">
        <v>15</v>
      </c>
      <c r="M2" s="92">
        <v>17</v>
      </c>
      <c r="N2" s="126">
        <v>21</v>
      </c>
      <c r="O2" s="126">
        <v>29</v>
      </c>
      <c r="P2" s="88">
        <v>29</v>
      </c>
      <c r="Q2" s="168">
        <f>P2/O2</f>
        <v>1</v>
      </c>
    </row>
    <row r="3" spans="1:17" ht="11.25">
      <c r="A3" s="88" t="s">
        <v>102</v>
      </c>
      <c r="B3" s="92"/>
      <c r="D3" s="92">
        <v>2</v>
      </c>
      <c r="E3" s="126">
        <v>6</v>
      </c>
      <c r="F3" s="126">
        <v>8</v>
      </c>
      <c r="G3" s="92">
        <v>8</v>
      </c>
      <c r="H3" s="168">
        <f>G3/F3</f>
        <v>1</v>
      </c>
      <c r="I3" s="91" t="s">
        <v>165</v>
      </c>
      <c r="K3" s="92">
        <v>81</v>
      </c>
      <c r="L3" s="92">
        <v>81</v>
      </c>
      <c r="M3" s="92">
        <v>81</v>
      </c>
      <c r="N3" s="92">
        <v>81</v>
      </c>
      <c r="O3" s="92">
        <v>80</v>
      </c>
      <c r="P3" s="88">
        <v>30</v>
      </c>
      <c r="Q3" s="168">
        <f aca="true" t="shared" si="0" ref="Q3:Q19">P3/O3</f>
        <v>0.375</v>
      </c>
    </row>
    <row r="4" spans="1:17" ht="11.25">
      <c r="A4" s="89" t="s">
        <v>103</v>
      </c>
      <c r="B4" s="90">
        <f>SUM(B2:B3)</f>
        <v>0</v>
      </c>
      <c r="C4" s="90">
        <f>SUM(C2:C3)</f>
        <v>0</v>
      </c>
      <c r="D4" s="90">
        <f>SUM(D2:D3)</f>
        <v>2</v>
      </c>
      <c r="E4" s="90">
        <f>SUM(E2:E3)</f>
        <v>6</v>
      </c>
      <c r="F4" s="90">
        <f>SUM(F2:F3)</f>
        <v>8</v>
      </c>
      <c r="G4" s="90">
        <f>SUM(G3)</f>
        <v>8</v>
      </c>
      <c r="H4" s="169">
        <f>G4/F4</f>
        <v>1</v>
      </c>
      <c r="I4" s="91" t="s">
        <v>35</v>
      </c>
      <c r="K4" s="92">
        <v>4</v>
      </c>
      <c r="L4" s="92">
        <v>4</v>
      </c>
      <c r="M4" s="92">
        <v>4</v>
      </c>
      <c r="N4" s="92">
        <v>4</v>
      </c>
      <c r="O4" s="92">
        <v>5</v>
      </c>
      <c r="P4" s="88">
        <v>5</v>
      </c>
      <c r="Q4" s="168">
        <f t="shared" si="0"/>
        <v>1</v>
      </c>
    </row>
    <row r="5" spans="2:17" ht="11.25">
      <c r="B5" s="92"/>
      <c r="H5" s="168"/>
      <c r="I5" s="91" t="s">
        <v>36</v>
      </c>
      <c r="K5" s="92">
        <v>32</v>
      </c>
      <c r="L5" s="92">
        <v>32</v>
      </c>
      <c r="M5" s="92">
        <v>32</v>
      </c>
      <c r="N5" s="92">
        <v>32</v>
      </c>
      <c r="O5" s="92">
        <v>32</v>
      </c>
      <c r="P5" s="88">
        <v>11</v>
      </c>
      <c r="Q5" s="168">
        <f t="shared" si="0"/>
        <v>0.34375</v>
      </c>
    </row>
    <row r="6" spans="1:17" ht="11.25">
      <c r="A6" s="89" t="s">
        <v>95</v>
      </c>
      <c r="B6" s="90">
        <v>640</v>
      </c>
      <c r="C6" s="90">
        <v>640</v>
      </c>
      <c r="D6" s="90">
        <v>640</v>
      </c>
      <c r="E6" s="90">
        <v>640</v>
      </c>
      <c r="F6" s="90">
        <v>640</v>
      </c>
      <c r="G6" s="90">
        <v>640</v>
      </c>
      <c r="H6" s="169">
        <f>G6/F6</f>
        <v>1</v>
      </c>
      <c r="I6" s="93" t="s">
        <v>504</v>
      </c>
      <c r="K6" s="94">
        <f aca="true" t="shared" si="1" ref="K6:P6">SUM(K2:K5)</f>
        <v>132</v>
      </c>
      <c r="L6" s="94">
        <f t="shared" si="1"/>
        <v>132</v>
      </c>
      <c r="M6" s="94">
        <f t="shared" si="1"/>
        <v>134</v>
      </c>
      <c r="N6" s="94">
        <f t="shared" si="1"/>
        <v>138</v>
      </c>
      <c r="O6" s="94">
        <f t="shared" si="1"/>
        <v>146</v>
      </c>
      <c r="P6" s="94">
        <f t="shared" si="1"/>
        <v>75</v>
      </c>
      <c r="Q6" s="170">
        <f t="shared" si="0"/>
        <v>0.5136986301369864</v>
      </c>
    </row>
    <row r="7" spans="2:17" ht="11.25">
      <c r="B7" s="92"/>
      <c r="H7" s="168"/>
      <c r="Q7" s="168"/>
    </row>
    <row r="8" spans="1:17" ht="11.25">
      <c r="A8" s="89" t="s">
        <v>111</v>
      </c>
      <c r="B8" s="90"/>
      <c r="C8" s="90"/>
      <c r="D8" s="90">
        <v>191</v>
      </c>
      <c r="E8" s="90">
        <v>191</v>
      </c>
      <c r="F8" s="90">
        <v>191</v>
      </c>
      <c r="G8" s="90">
        <v>191</v>
      </c>
      <c r="H8" s="169">
        <f>G8/F8</f>
        <v>1</v>
      </c>
      <c r="I8" s="91" t="s">
        <v>176</v>
      </c>
      <c r="K8" s="92">
        <v>19</v>
      </c>
      <c r="L8" s="92">
        <v>19</v>
      </c>
      <c r="M8" s="92">
        <v>19</v>
      </c>
      <c r="N8" s="92">
        <v>19</v>
      </c>
      <c r="O8" s="92">
        <v>19</v>
      </c>
      <c r="P8" s="88">
        <v>19</v>
      </c>
      <c r="Q8" s="168">
        <f t="shared" si="0"/>
        <v>1</v>
      </c>
    </row>
    <row r="9" spans="2:17" ht="11.25">
      <c r="B9" s="92"/>
      <c r="H9" s="168"/>
      <c r="I9" s="91" t="s">
        <v>45</v>
      </c>
      <c r="K9" s="92">
        <v>1</v>
      </c>
      <c r="L9" s="92">
        <v>1</v>
      </c>
      <c r="M9" s="92">
        <v>1</v>
      </c>
      <c r="N9" s="92">
        <v>1</v>
      </c>
      <c r="O9" s="92">
        <v>1</v>
      </c>
      <c r="Q9" s="168">
        <f t="shared" si="0"/>
        <v>0</v>
      </c>
    </row>
    <row r="10" spans="1:17" ht="11.25">
      <c r="A10" s="89"/>
      <c r="B10" s="92"/>
      <c r="H10" s="168"/>
      <c r="I10" s="91" t="s">
        <v>46</v>
      </c>
      <c r="K10" s="92">
        <v>205</v>
      </c>
      <c r="L10" s="92">
        <v>205</v>
      </c>
      <c r="M10" s="92">
        <v>396</v>
      </c>
      <c r="N10" s="92">
        <v>396</v>
      </c>
      <c r="O10" s="92">
        <v>277</v>
      </c>
      <c r="P10" s="88">
        <v>205</v>
      </c>
      <c r="Q10" s="168">
        <f t="shared" si="0"/>
        <v>0.740072202166065</v>
      </c>
    </row>
    <row r="11" spans="2:17" ht="11.25">
      <c r="B11" s="92"/>
      <c r="H11" s="168"/>
      <c r="I11" s="93" t="s">
        <v>505</v>
      </c>
      <c r="J11" s="99"/>
      <c r="K11" s="94">
        <f aca="true" t="shared" si="2" ref="K11:P11">SUM(K8:K10)</f>
        <v>225</v>
      </c>
      <c r="L11" s="94">
        <f t="shared" si="2"/>
        <v>225</v>
      </c>
      <c r="M11" s="94">
        <f t="shared" si="2"/>
        <v>416</v>
      </c>
      <c r="N11" s="94">
        <f t="shared" si="2"/>
        <v>416</v>
      </c>
      <c r="O11" s="94">
        <f t="shared" si="2"/>
        <v>297</v>
      </c>
      <c r="P11" s="94">
        <f t="shared" si="2"/>
        <v>224</v>
      </c>
      <c r="Q11" s="170">
        <f t="shared" si="0"/>
        <v>0.7542087542087542</v>
      </c>
    </row>
    <row r="12" spans="2:17" ht="11.25">
      <c r="B12" s="92"/>
      <c r="H12" s="168"/>
      <c r="Q12" s="168"/>
    </row>
    <row r="13" spans="2:17" ht="11.25">
      <c r="B13" s="92"/>
      <c r="H13" s="168"/>
      <c r="I13" s="91" t="s">
        <v>174</v>
      </c>
      <c r="K13" s="92">
        <v>100</v>
      </c>
      <c r="L13" s="92">
        <v>100</v>
      </c>
      <c r="M13" s="92">
        <v>100</v>
      </c>
      <c r="N13" s="92">
        <v>100</v>
      </c>
      <c r="O13" s="92">
        <v>109</v>
      </c>
      <c r="P13" s="88">
        <v>109</v>
      </c>
      <c r="Q13" s="168">
        <f t="shared" si="0"/>
        <v>1</v>
      </c>
    </row>
    <row r="14" spans="2:17" ht="11.25">
      <c r="B14" s="92"/>
      <c r="H14" s="168"/>
      <c r="I14" s="91" t="s">
        <v>50</v>
      </c>
      <c r="K14" s="92">
        <v>183</v>
      </c>
      <c r="L14" s="92">
        <v>183</v>
      </c>
      <c r="M14" s="92">
        <v>183</v>
      </c>
      <c r="N14" s="92">
        <v>183</v>
      </c>
      <c r="O14" s="92">
        <v>287</v>
      </c>
      <c r="P14" s="88">
        <v>287</v>
      </c>
      <c r="Q14" s="168">
        <f t="shared" si="0"/>
        <v>1</v>
      </c>
    </row>
    <row r="15" spans="2:17" ht="11.25">
      <c r="B15" s="92"/>
      <c r="H15" s="168"/>
      <c r="I15" s="93" t="s">
        <v>59</v>
      </c>
      <c r="J15" s="99"/>
      <c r="K15" s="94">
        <f aca="true" t="shared" si="3" ref="K15:P15">SUM(K13:K14)</f>
        <v>283</v>
      </c>
      <c r="L15" s="94">
        <f t="shared" si="3"/>
        <v>283</v>
      </c>
      <c r="M15" s="94">
        <f t="shared" si="3"/>
        <v>283</v>
      </c>
      <c r="N15" s="94">
        <f t="shared" si="3"/>
        <v>283</v>
      </c>
      <c r="O15" s="94">
        <f t="shared" si="3"/>
        <v>396</v>
      </c>
      <c r="P15" s="94">
        <f t="shared" si="3"/>
        <v>396</v>
      </c>
      <c r="Q15" s="170">
        <f t="shared" si="0"/>
        <v>1</v>
      </c>
    </row>
    <row r="16" spans="2:17" ht="11.25">
      <c r="B16" s="92"/>
      <c r="H16" s="168"/>
      <c r="Q16" s="168"/>
    </row>
    <row r="17" spans="2:17" ht="11.25">
      <c r="B17" s="92"/>
      <c r="H17" s="168"/>
      <c r="I17" s="95" t="s">
        <v>506</v>
      </c>
      <c r="J17" s="89"/>
      <c r="K17" s="90">
        <f aca="true" t="shared" si="4" ref="K17:P17">K6+K11+K15</f>
        <v>640</v>
      </c>
      <c r="L17" s="90">
        <f t="shared" si="4"/>
        <v>640</v>
      </c>
      <c r="M17" s="90">
        <f t="shared" si="4"/>
        <v>833</v>
      </c>
      <c r="N17" s="90">
        <f t="shared" si="4"/>
        <v>837</v>
      </c>
      <c r="O17" s="90">
        <f t="shared" si="4"/>
        <v>839</v>
      </c>
      <c r="P17" s="90">
        <f t="shared" si="4"/>
        <v>695</v>
      </c>
      <c r="Q17" s="169">
        <f t="shared" si="0"/>
        <v>0.8283671036948749</v>
      </c>
    </row>
    <row r="18" spans="2:17" ht="11.25">
      <c r="B18" s="92"/>
      <c r="H18" s="168"/>
      <c r="Q18" s="168"/>
    </row>
    <row r="19" spans="1:17" ht="11.25">
      <c r="A19" s="89" t="s">
        <v>219</v>
      </c>
      <c r="B19" s="90">
        <f aca="true" t="shared" si="5" ref="B19:G19">B6+B4+B8</f>
        <v>640</v>
      </c>
      <c r="C19" s="90">
        <f t="shared" si="5"/>
        <v>640</v>
      </c>
      <c r="D19" s="90">
        <f t="shared" si="5"/>
        <v>833</v>
      </c>
      <c r="E19" s="90">
        <f t="shared" si="5"/>
        <v>837</v>
      </c>
      <c r="F19" s="90">
        <f t="shared" si="5"/>
        <v>839</v>
      </c>
      <c r="G19" s="90">
        <f t="shared" si="5"/>
        <v>839</v>
      </c>
      <c r="H19" s="169">
        <f>G19/F19</f>
        <v>1</v>
      </c>
      <c r="I19" s="95" t="s">
        <v>61</v>
      </c>
      <c r="J19" s="89"/>
      <c r="K19" s="90">
        <f aca="true" t="shared" si="6" ref="K19:P19">K17</f>
        <v>640</v>
      </c>
      <c r="L19" s="90">
        <f t="shared" si="6"/>
        <v>640</v>
      </c>
      <c r="M19" s="90">
        <f t="shared" si="6"/>
        <v>833</v>
      </c>
      <c r="N19" s="90">
        <f t="shared" si="6"/>
        <v>837</v>
      </c>
      <c r="O19" s="90">
        <f t="shared" si="6"/>
        <v>839</v>
      </c>
      <c r="P19" s="90">
        <f t="shared" si="6"/>
        <v>695</v>
      </c>
      <c r="Q19" s="169">
        <f t="shared" si="0"/>
        <v>0.8283671036948749</v>
      </c>
    </row>
  </sheetData>
  <mergeCells count="1">
    <mergeCell ref="I1:J1"/>
  </mergeCells>
  <printOptions/>
  <pageMargins left="0.34" right="0.21" top="1" bottom="1" header="0.5" footer="0.5"/>
  <pageSetup horizontalDpi="300" verticalDpi="300" orientation="landscape" paperSize="9" scale="87" r:id="rId1"/>
  <headerFooter alignWithMargins="0">
    <oddHeader>&amp;C&amp;"Arial,Félkövér"&amp;12 751164 002 Cigány kisebbségi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P17" sqref="P17"/>
    </sheetView>
  </sheetViews>
  <sheetFormatPr defaultColWidth="9.140625" defaultRowHeight="12.75"/>
  <cols>
    <col min="1" max="1" width="19.140625" style="88" customWidth="1"/>
    <col min="2" max="2" width="7.7109375" style="88" bestFit="1" customWidth="1"/>
    <col min="3" max="3" width="6.28125" style="88" bestFit="1" customWidth="1"/>
    <col min="4" max="7" width="8.00390625" style="88" customWidth="1"/>
    <col min="8" max="8" width="8.00390625" style="168" customWidth="1"/>
    <col min="9" max="9" width="9.140625" style="91" customWidth="1"/>
    <col min="10" max="10" width="10.57421875" style="88" customWidth="1"/>
    <col min="11" max="11" width="7.7109375" style="88" bestFit="1" customWidth="1"/>
    <col min="12" max="12" width="6.28125" style="88" bestFit="1" customWidth="1"/>
    <col min="13" max="14" width="8.00390625" style="88" customWidth="1"/>
    <col min="15" max="15" width="8.00390625" style="178" customWidth="1"/>
    <col min="16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181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86" t="s">
        <v>639</v>
      </c>
      <c r="O1" s="182" t="s">
        <v>643</v>
      </c>
      <c r="P1" s="86" t="s">
        <v>644</v>
      </c>
      <c r="Q1" s="86" t="s">
        <v>645</v>
      </c>
    </row>
    <row r="2" spans="1:17" ht="11.25">
      <c r="A2" s="88" t="s">
        <v>554</v>
      </c>
      <c r="B2" s="92"/>
      <c r="C2" s="92">
        <v>1105</v>
      </c>
      <c r="D2" s="92">
        <v>1105</v>
      </c>
      <c r="E2" s="92">
        <v>1105</v>
      </c>
      <c r="F2" s="92">
        <v>1105</v>
      </c>
      <c r="G2" s="92">
        <v>1105</v>
      </c>
      <c r="H2" s="168">
        <f>G2/F2</f>
        <v>1</v>
      </c>
      <c r="I2" s="96" t="s">
        <v>560</v>
      </c>
      <c r="J2" s="92"/>
      <c r="K2" s="92"/>
      <c r="L2" s="92">
        <v>516</v>
      </c>
      <c r="M2" s="92">
        <v>516</v>
      </c>
      <c r="N2" s="92">
        <v>516</v>
      </c>
      <c r="O2" s="183">
        <v>516</v>
      </c>
      <c r="P2" s="92">
        <v>516</v>
      </c>
      <c r="Q2" s="168">
        <f>P2/O2</f>
        <v>1</v>
      </c>
    </row>
    <row r="3" spans="1:17" ht="11.25">
      <c r="A3" s="89" t="s">
        <v>511</v>
      </c>
      <c r="B3" s="90">
        <f aca="true" t="shared" si="0" ref="B3:G3">SUM(B2)</f>
        <v>0</v>
      </c>
      <c r="C3" s="90">
        <f t="shared" si="0"/>
        <v>1105</v>
      </c>
      <c r="D3" s="90">
        <f t="shared" si="0"/>
        <v>1105</v>
      </c>
      <c r="E3" s="90">
        <f t="shared" si="0"/>
        <v>1105</v>
      </c>
      <c r="F3" s="90">
        <f t="shared" si="0"/>
        <v>1105</v>
      </c>
      <c r="G3" s="90">
        <f t="shared" si="0"/>
        <v>1105</v>
      </c>
      <c r="H3" s="169">
        <f>G3/F3</f>
        <v>1</v>
      </c>
      <c r="I3" s="95" t="s">
        <v>568</v>
      </c>
      <c r="L3" s="90">
        <f>SUM(L2)</f>
        <v>516</v>
      </c>
      <c r="M3" s="90">
        <f>SUM(M2)</f>
        <v>516</v>
      </c>
      <c r="N3" s="90">
        <f>SUM(N2)</f>
        <v>516</v>
      </c>
      <c r="O3" s="165">
        <f>SUM(O2)</f>
        <v>516</v>
      </c>
      <c r="P3" s="90">
        <f>SUM(P2)</f>
        <v>516</v>
      </c>
      <c r="Q3" s="169">
        <f aca="true" t="shared" si="1" ref="Q3:Q22">P3/O3</f>
        <v>1</v>
      </c>
    </row>
    <row r="4" ht="11.25">
      <c r="Q4" s="168"/>
    </row>
    <row r="5" spans="1:17" ht="11.25">
      <c r="A5" s="89" t="s">
        <v>271</v>
      </c>
      <c r="B5" s="89"/>
      <c r="C5" s="90">
        <f>L22-C3</f>
        <v>0</v>
      </c>
      <c r="D5" s="90">
        <f>M22-D3</f>
        <v>0</v>
      </c>
      <c r="E5" s="90">
        <f>N22-E3</f>
        <v>0</v>
      </c>
      <c r="F5" s="90">
        <f>O22-F3</f>
        <v>9</v>
      </c>
      <c r="G5" s="90">
        <f>P22-G3</f>
        <v>8</v>
      </c>
      <c r="H5" s="169">
        <f>G5/F5</f>
        <v>0.8888888888888888</v>
      </c>
      <c r="I5" s="96" t="s">
        <v>561</v>
      </c>
      <c r="J5" s="92"/>
      <c r="K5" s="92"/>
      <c r="L5" s="92">
        <v>135</v>
      </c>
      <c r="M5" s="92">
        <v>135</v>
      </c>
      <c r="N5" s="92">
        <v>135</v>
      </c>
      <c r="O5" s="183">
        <v>135</v>
      </c>
      <c r="P5" s="92">
        <v>135</v>
      </c>
      <c r="Q5" s="168">
        <f t="shared" si="1"/>
        <v>1</v>
      </c>
    </row>
    <row r="6" spans="9:17" ht="11.25">
      <c r="I6" s="95" t="s">
        <v>28</v>
      </c>
      <c r="J6" s="89"/>
      <c r="K6" s="89"/>
      <c r="L6" s="90">
        <f>SUM(L5)</f>
        <v>135</v>
      </c>
      <c r="M6" s="90">
        <f>SUM(M5)</f>
        <v>135</v>
      </c>
      <c r="N6" s="90">
        <f>SUM(N5)</f>
        <v>135</v>
      </c>
      <c r="O6" s="165">
        <f>SUM(O5)</f>
        <v>135</v>
      </c>
      <c r="P6" s="90">
        <f>SUM(P5)</f>
        <v>135</v>
      </c>
      <c r="Q6" s="169">
        <f t="shared" si="1"/>
        <v>1</v>
      </c>
    </row>
    <row r="7" ht="11.25">
      <c r="Q7" s="168"/>
    </row>
    <row r="8" spans="9:17" ht="11.25">
      <c r="I8" s="91" t="s">
        <v>562</v>
      </c>
      <c r="L8" s="88">
        <v>95</v>
      </c>
      <c r="M8" s="88">
        <v>95</v>
      </c>
      <c r="N8" s="88">
        <v>95</v>
      </c>
      <c r="O8" s="178">
        <v>95</v>
      </c>
      <c r="P8" s="88">
        <v>95</v>
      </c>
      <c r="Q8" s="168">
        <f t="shared" si="1"/>
        <v>1</v>
      </c>
    </row>
    <row r="9" spans="9:17" ht="11.25">
      <c r="I9" s="93" t="s">
        <v>504</v>
      </c>
      <c r="K9" s="99"/>
      <c r="L9" s="99">
        <f>SUM(L8)</f>
        <v>95</v>
      </c>
      <c r="M9" s="99">
        <f>SUM(M8)</f>
        <v>95</v>
      </c>
      <c r="N9" s="99">
        <f>SUM(N8)</f>
        <v>95</v>
      </c>
      <c r="O9" s="160">
        <f>SUM(O8)</f>
        <v>95</v>
      </c>
      <c r="P9" s="99">
        <f>SUM(P8)</f>
        <v>95</v>
      </c>
      <c r="Q9" s="170">
        <f t="shared" si="1"/>
        <v>1</v>
      </c>
    </row>
    <row r="10" ht="11.25">
      <c r="Q10" s="168"/>
    </row>
    <row r="11" spans="9:17" ht="11.25">
      <c r="I11" s="91" t="s">
        <v>40</v>
      </c>
      <c r="L11" s="88">
        <v>138</v>
      </c>
      <c r="M11" s="88">
        <v>138</v>
      </c>
      <c r="N11" s="88">
        <v>138</v>
      </c>
      <c r="O11" s="178">
        <v>138</v>
      </c>
      <c r="P11" s="88">
        <v>138</v>
      </c>
      <c r="Q11" s="168">
        <f t="shared" si="1"/>
        <v>1</v>
      </c>
    </row>
    <row r="12" spans="9:17" ht="11.25">
      <c r="I12" s="91" t="s">
        <v>47</v>
      </c>
      <c r="L12" s="88">
        <v>30</v>
      </c>
      <c r="M12" s="88">
        <v>30</v>
      </c>
      <c r="N12" s="88">
        <v>30</v>
      </c>
      <c r="O12" s="178">
        <v>30</v>
      </c>
      <c r="P12" s="88">
        <v>30</v>
      </c>
      <c r="Q12" s="168">
        <f t="shared" si="1"/>
        <v>1</v>
      </c>
    </row>
    <row r="13" spans="9:17" ht="11.25">
      <c r="I13" s="93" t="s">
        <v>505</v>
      </c>
      <c r="K13" s="99"/>
      <c r="L13" s="99">
        <f>SUM(L11:L12)</f>
        <v>168</v>
      </c>
      <c r="M13" s="99">
        <f>SUM(M11:M12)</f>
        <v>168</v>
      </c>
      <c r="N13" s="99">
        <f>SUM(N11:N12)</f>
        <v>168</v>
      </c>
      <c r="O13" s="160">
        <f>SUM(O11:O12)</f>
        <v>168</v>
      </c>
      <c r="P13" s="99">
        <f>SUM(P11:P12)</f>
        <v>168</v>
      </c>
      <c r="Q13" s="170">
        <f t="shared" si="1"/>
        <v>1</v>
      </c>
    </row>
    <row r="14" ht="11.25">
      <c r="Q14" s="168"/>
    </row>
    <row r="15" spans="9:17" ht="11.25">
      <c r="I15" s="91" t="s">
        <v>563</v>
      </c>
      <c r="L15" s="88">
        <v>56</v>
      </c>
      <c r="M15" s="88">
        <v>56</v>
      </c>
      <c r="N15" s="88">
        <v>56</v>
      </c>
      <c r="O15" s="178">
        <v>56</v>
      </c>
      <c r="P15" s="88">
        <v>56</v>
      </c>
      <c r="Q15" s="168">
        <f t="shared" si="1"/>
        <v>1</v>
      </c>
    </row>
    <row r="16" spans="9:17" ht="11.25">
      <c r="I16" s="91" t="s">
        <v>50</v>
      </c>
      <c r="L16" s="88">
        <v>135</v>
      </c>
      <c r="M16" s="88">
        <v>135</v>
      </c>
      <c r="N16" s="88">
        <v>135</v>
      </c>
      <c r="O16" s="178">
        <v>138</v>
      </c>
      <c r="P16" s="88">
        <v>137</v>
      </c>
      <c r="Q16" s="168">
        <f t="shared" si="1"/>
        <v>0.9927536231884058</v>
      </c>
    </row>
    <row r="17" spans="9:17" ht="11.25">
      <c r="I17" s="91" t="s">
        <v>564</v>
      </c>
      <c r="O17" s="178">
        <v>6</v>
      </c>
      <c r="P17" s="88">
        <v>6</v>
      </c>
      <c r="Q17" s="168">
        <f t="shared" si="1"/>
        <v>1</v>
      </c>
    </row>
    <row r="18" spans="9:17" ht="11.25">
      <c r="I18" s="93" t="s">
        <v>59</v>
      </c>
      <c r="K18" s="99"/>
      <c r="L18" s="99">
        <f>SUM(L15:L17)</f>
        <v>191</v>
      </c>
      <c r="M18" s="99">
        <f>SUM(M15:M17)</f>
        <v>191</v>
      </c>
      <c r="N18" s="99">
        <f>SUM(N15:N17)</f>
        <v>191</v>
      </c>
      <c r="O18" s="160">
        <f>SUM(O15:O17)</f>
        <v>200</v>
      </c>
      <c r="P18" s="99">
        <f>SUM(P15:P17)</f>
        <v>199</v>
      </c>
      <c r="Q18" s="170">
        <f t="shared" si="1"/>
        <v>0.995</v>
      </c>
    </row>
    <row r="19" ht="11.25">
      <c r="Q19" s="168"/>
    </row>
    <row r="20" spans="9:17" ht="11.25">
      <c r="I20" s="95" t="s">
        <v>60</v>
      </c>
      <c r="L20" s="89">
        <f>SUM(L9+L13+L18)</f>
        <v>454</v>
      </c>
      <c r="M20" s="89">
        <f>SUM(M9+M13+M18)</f>
        <v>454</v>
      </c>
      <c r="N20" s="89">
        <f>SUM(N9+N13+N18)</f>
        <v>454</v>
      </c>
      <c r="O20" s="159">
        <f>SUM(O9+O13+O18)</f>
        <v>463</v>
      </c>
      <c r="P20" s="89">
        <f>SUM(P9+P13+P18)</f>
        <v>462</v>
      </c>
      <c r="Q20" s="169">
        <f t="shared" si="1"/>
        <v>0.9978401727861771</v>
      </c>
    </row>
    <row r="21" ht="11.25">
      <c r="Q21" s="168"/>
    </row>
    <row r="22" spans="1:17" ht="11.25">
      <c r="A22" s="89" t="s">
        <v>219</v>
      </c>
      <c r="B22" s="90">
        <f aca="true" t="shared" si="2" ref="B22:G22">B3+B5</f>
        <v>0</v>
      </c>
      <c r="C22" s="90">
        <f t="shared" si="2"/>
        <v>1105</v>
      </c>
      <c r="D22" s="90">
        <f t="shared" si="2"/>
        <v>1105</v>
      </c>
      <c r="E22" s="90">
        <f t="shared" si="2"/>
        <v>1105</v>
      </c>
      <c r="F22" s="90">
        <f t="shared" si="2"/>
        <v>1114</v>
      </c>
      <c r="G22" s="90">
        <f t="shared" si="2"/>
        <v>1113</v>
      </c>
      <c r="H22" s="169">
        <f>G22/F22</f>
        <v>0.9991023339317774</v>
      </c>
      <c r="I22" s="95" t="s">
        <v>565</v>
      </c>
      <c r="L22" s="90">
        <f>SUM(L3+L6+L20)</f>
        <v>1105</v>
      </c>
      <c r="M22" s="90">
        <f>SUM(M3+M6+M20)</f>
        <v>1105</v>
      </c>
      <c r="N22" s="90">
        <f>SUM(N3+N6+N20)</f>
        <v>1105</v>
      </c>
      <c r="O22" s="165">
        <f>SUM(O3+O6+O20)</f>
        <v>1114</v>
      </c>
      <c r="P22" s="90">
        <f>SUM(P3+P6+P20)</f>
        <v>1113</v>
      </c>
      <c r="Q22" s="169">
        <f t="shared" si="1"/>
        <v>0.9991023339317774</v>
      </c>
    </row>
  </sheetData>
  <mergeCells count="1">
    <mergeCell ref="I1:J1"/>
  </mergeCells>
  <printOptions/>
  <pageMargins left="0.34" right="0.25" top="1" bottom="1" header="0.5" footer="0.5"/>
  <pageSetup horizontalDpi="300" verticalDpi="300" orientation="landscape" paperSize="9" scale="87" r:id="rId1"/>
  <headerFooter alignWithMargins="0">
    <oddHeader>&amp;C&amp;"Arial,Félkövér"751175 Országgyűlési választások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B1">
      <selection activeCell="N10" sqref="N10"/>
    </sheetView>
  </sheetViews>
  <sheetFormatPr defaultColWidth="9.140625" defaultRowHeight="12.75"/>
  <cols>
    <col min="1" max="1" width="18.8515625" style="88" customWidth="1"/>
    <col min="2" max="2" width="7.7109375" style="88" bestFit="1" customWidth="1"/>
    <col min="3" max="3" width="6.28125" style="88" bestFit="1" customWidth="1"/>
    <col min="4" max="8" width="8.00390625" style="88" customWidth="1"/>
    <col min="9" max="9" width="9.140625" style="88" customWidth="1"/>
    <col min="10" max="10" width="11.7109375" style="88" customWidth="1"/>
    <col min="11" max="11" width="7.7109375" style="88" bestFit="1" customWidth="1"/>
    <col min="12" max="12" width="6.28125" style="88" bestFit="1" customWidth="1"/>
    <col min="13" max="13" width="8.00390625" style="88" customWidth="1"/>
    <col min="14" max="15" width="8.00390625" style="178" customWidth="1"/>
    <col min="16" max="16" width="8.00390625" style="88" customWidth="1"/>
    <col min="17" max="17" width="11.28125" style="88" bestFit="1" customWidth="1"/>
    <col min="18" max="16384" width="9.140625" style="88" customWidth="1"/>
  </cols>
  <sheetData>
    <row r="1" spans="1:17" ht="34.5" thickBot="1">
      <c r="A1" s="85" t="s">
        <v>610</v>
      </c>
      <c r="B1" s="86" t="s">
        <v>343</v>
      </c>
      <c r="C1" s="86" t="s">
        <v>612</v>
      </c>
      <c r="D1" s="86" t="s">
        <v>613</v>
      </c>
      <c r="E1" s="86" t="s">
        <v>639</v>
      </c>
      <c r="F1" s="86" t="s">
        <v>643</v>
      </c>
      <c r="G1" s="86" t="s">
        <v>644</v>
      </c>
      <c r="H1" s="86" t="s">
        <v>645</v>
      </c>
      <c r="I1" s="222" t="s">
        <v>611</v>
      </c>
      <c r="J1" s="223"/>
      <c r="K1" s="86" t="s">
        <v>343</v>
      </c>
      <c r="L1" s="86" t="s">
        <v>612</v>
      </c>
      <c r="M1" s="86" t="s">
        <v>613</v>
      </c>
      <c r="N1" s="182" t="s">
        <v>639</v>
      </c>
      <c r="O1" s="182" t="s">
        <v>643</v>
      </c>
      <c r="P1" s="86" t="s">
        <v>644</v>
      </c>
      <c r="Q1" s="86" t="s">
        <v>645</v>
      </c>
    </row>
    <row r="2" spans="1:17" ht="11.25">
      <c r="A2" s="88" t="s">
        <v>554</v>
      </c>
      <c r="B2" s="92"/>
      <c r="C2" s="92">
        <v>153</v>
      </c>
      <c r="D2" s="92">
        <v>153</v>
      </c>
      <c r="E2" s="126">
        <v>951</v>
      </c>
      <c r="F2" s="126">
        <v>951</v>
      </c>
      <c r="G2" s="92">
        <v>951</v>
      </c>
      <c r="H2" s="168">
        <f>G2/F2</f>
        <v>1</v>
      </c>
      <c r="I2" s="96" t="s">
        <v>560</v>
      </c>
      <c r="J2" s="92"/>
      <c r="K2" s="92"/>
      <c r="L2" s="92"/>
      <c r="M2" s="92"/>
      <c r="N2" s="183">
        <v>289</v>
      </c>
      <c r="O2" s="183">
        <v>289</v>
      </c>
      <c r="P2" s="92">
        <v>275</v>
      </c>
      <c r="Q2" s="168">
        <f>P2/O2</f>
        <v>0.9515570934256056</v>
      </c>
    </row>
    <row r="3" spans="1:17" ht="11.25">
      <c r="A3" s="89" t="s">
        <v>511</v>
      </c>
      <c r="B3" s="90">
        <f aca="true" t="shared" si="0" ref="B3:G3">SUM(B2)</f>
        <v>0</v>
      </c>
      <c r="C3" s="90">
        <f t="shared" si="0"/>
        <v>153</v>
      </c>
      <c r="D3" s="90">
        <f t="shared" si="0"/>
        <v>153</v>
      </c>
      <c r="E3" s="90">
        <f t="shared" si="0"/>
        <v>951</v>
      </c>
      <c r="F3" s="90">
        <f t="shared" si="0"/>
        <v>951</v>
      </c>
      <c r="G3" s="90">
        <f t="shared" si="0"/>
        <v>951</v>
      </c>
      <c r="H3" s="169">
        <f>G3/F3</f>
        <v>1</v>
      </c>
      <c r="I3" s="95" t="s">
        <v>568</v>
      </c>
      <c r="L3" s="90">
        <f>SUM(L2)</f>
        <v>0</v>
      </c>
      <c r="M3" s="90">
        <f>SUM(M2)</f>
        <v>0</v>
      </c>
      <c r="N3" s="165">
        <f>SUM(N2)</f>
        <v>289</v>
      </c>
      <c r="O3" s="165">
        <f>SUM(O2)</f>
        <v>289</v>
      </c>
      <c r="P3" s="90">
        <f>SUM(P2)</f>
        <v>275</v>
      </c>
      <c r="Q3" s="169">
        <f aca="true" t="shared" si="1" ref="Q3:Q12">P3/O3</f>
        <v>0.9515570934256056</v>
      </c>
    </row>
    <row r="4" spans="1:17" ht="11.25">
      <c r="A4" s="105"/>
      <c r="H4" s="168"/>
      <c r="I4" s="91"/>
      <c r="Q4" s="168"/>
    </row>
    <row r="5" spans="1:17" ht="11.25">
      <c r="A5" s="89" t="s">
        <v>271</v>
      </c>
      <c r="B5" s="89"/>
      <c r="C5" s="90">
        <f>L23-C3</f>
        <v>-153</v>
      </c>
      <c r="D5" s="90">
        <f>M23-D3</f>
        <v>-153</v>
      </c>
      <c r="E5" s="90">
        <f>N23-E3</f>
        <v>0</v>
      </c>
      <c r="F5" s="90">
        <f>O23-F3</f>
        <v>-58</v>
      </c>
      <c r="G5" s="90">
        <f>P23-G3</f>
        <v>-73</v>
      </c>
      <c r="H5" s="169">
        <f>G5/F5</f>
        <v>1.2586206896551724</v>
      </c>
      <c r="I5" s="96" t="s">
        <v>561</v>
      </c>
      <c r="J5" s="92"/>
      <c r="K5" s="92"/>
      <c r="L5" s="92"/>
      <c r="M5" s="92"/>
      <c r="N5" s="183">
        <v>15</v>
      </c>
      <c r="O5" s="183">
        <v>73</v>
      </c>
      <c r="P5" s="92">
        <v>73</v>
      </c>
      <c r="Q5" s="168">
        <f t="shared" si="1"/>
        <v>1</v>
      </c>
    </row>
    <row r="6" spans="8:17" ht="11.25">
      <c r="H6" s="168"/>
      <c r="I6" s="95" t="s">
        <v>28</v>
      </c>
      <c r="J6" s="89"/>
      <c r="K6" s="89"/>
      <c r="L6" s="90">
        <f>SUM(L5)</f>
        <v>0</v>
      </c>
      <c r="M6" s="90">
        <f>SUM(M5)</f>
        <v>0</v>
      </c>
      <c r="N6" s="165">
        <f>SUM(N5)</f>
        <v>15</v>
      </c>
      <c r="O6" s="165">
        <f>SUM(O5)</f>
        <v>73</v>
      </c>
      <c r="P6" s="90">
        <f>SUM(P5)</f>
        <v>73</v>
      </c>
      <c r="Q6" s="169">
        <f t="shared" si="1"/>
        <v>1</v>
      </c>
    </row>
    <row r="7" spans="8:17" ht="11.25">
      <c r="H7" s="168"/>
      <c r="I7" s="91"/>
      <c r="Q7" s="168"/>
    </row>
    <row r="8" spans="7:17" ht="11.25">
      <c r="G8" s="102"/>
      <c r="H8" s="171"/>
      <c r="I8" s="102" t="s">
        <v>562</v>
      </c>
      <c r="N8" s="178">
        <v>522</v>
      </c>
      <c r="O8" s="178">
        <v>109</v>
      </c>
      <c r="P8" s="88">
        <v>109</v>
      </c>
      <c r="Q8" s="168">
        <f t="shared" si="1"/>
        <v>1</v>
      </c>
    </row>
    <row r="9" spans="7:17" ht="11.25">
      <c r="G9" s="102"/>
      <c r="H9" s="171"/>
      <c r="I9" s="102" t="s">
        <v>634</v>
      </c>
      <c r="N9" s="178">
        <v>0</v>
      </c>
      <c r="O9" s="178">
        <v>9</v>
      </c>
      <c r="P9" s="88">
        <v>9</v>
      </c>
      <c r="Q9" s="168">
        <f t="shared" si="1"/>
        <v>1</v>
      </c>
    </row>
    <row r="10" spans="8:17" ht="11.25">
      <c r="H10" s="168"/>
      <c r="I10" s="93" t="s">
        <v>504</v>
      </c>
      <c r="K10" s="99"/>
      <c r="L10" s="99">
        <f>SUM(L8)</f>
        <v>0</v>
      </c>
      <c r="M10" s="99">
        <f>SUM(M8)</f>
        <v>0</v>
      </c>
      <c r="N10" s="99">
        <f>SUM(N8:N9)</f>
        <v>522</v>
      </c>
      <c r="O10" s="99">
        <f>SUM(O8:O9)</f>
        <v>118</v>
      </c>
      <c r="P10" s="99">
        <f>SUM(P8:P9)</f>
        <v>118</v>
      </c>
      <c r="Q10" s="170">
        <f t="shared" si="1"/>
        <v>1</v>
      </c>
    </row>
    <row r="11" spans="8:17" ht="11.25">
      <c r="H11" s="168"/>
      <c r="I11" s="91" t="s">
        <v>40</v>
      </c>
      <c r="O11" s="178">
        <v>69</v>
      </c>
      <c r="P11" s="88">
        <v>69</v>
      </c>
      <c r="Q11" s="168">
        <f t="shared" si="1"/>
        <v>1</v>
      </c>
    </row>
    <row r="12" spans="8:17" ht="11.25">
      <c r="H12" s="168"/>
      <c r="I12" s="91" t="s">
        <v>46</v>
      </c>
      <c r="O12" s="178">
        <v>134</v>
      </c>
      <c r="P12" s="88">
        <v>134</v>
      </c>
      <c r="Q12" s="168">
        <f t="shared" si="1"/>
        <v>1</v>
      </c>
    </row>
    <row r="13" spans="8:17" ht="11.25">
      <c r="H13" s="168"/>
      <c r="I13" s="91" t="s">
        <v>47</v>
      </c>
      <c r="N13" s="178">
        <v>56</v>
      </c>
      <c r="O13" s="178">
        <v>56</v>
      </c>
      <c r="P13" s="88">
        <v>55</v>
      </c>
      <c r="Q13" s="168">
        <f>P13/O13</f>
        <v>0.9821428571428571</v>
      </c>
    </row>
    <row r="14" spans="8:17" ht="11.25">
      <c r="H14" s="168"/>
      <c r="I14" s="93" t="s">
        <v>505</v>
      </c>
      <c r="K14" s="99"/>
      <c r="L14" s="99">
        <f>SUM(L11:L13)</f>
        <v>0</v>
      </c>
      <c r="M14" s="99">
        <f>SUM(M11:M13)</f>
        <v>0</v>
      </c>
      <c r="N14" s="160">
        <f>SUM(N11:N13)</f>
        <v>56</v>
      </c>
      <c r="O14" s="160">
        <f>SUM(O11:O13)</f>
        <v>259</v>
      </c>
      <c r="P14" s="99">
        <f>SUM(P11:P13)</f>
        <v>258</v>
      </c>
      <c r="Q14" s="170">
        <f>P14/O14</f>
        <v>0.9961389961389961</v>
      </c>
    </row>
    <row r="15" spans="8:17" ht="11.25">
      <c r="H15" s="168"/>
      <c r="I15" s="91"/>
      <c r="Q15" s="168"/>
    </row>
    <row r="16" spans="8:17" ht="11.25">
      <c r="H16" s="168"/>
      <c r="I16" s="91" t="s">
        <v>563</v>
      </c>
      <c r="N16" s="178">
        <v>22</v>
      </c>
      <c r="O16" s="178">
        <v>48</v>
      </c>
      <c r="P16" s="88">
        <v>48</v>
      </c>
      <c r="Q16" s="168">
        <f>P16/O16</f>
        <v>1</v>
      </c>
    </row>
    <row r="17" spans="8:17" ht="11.25">
      <c r="H17" s="168"/>
      <c r="I17" s="91" t="s">
        <v>50</v>
      </c>
      <c r="N17" s="178">
        <v>40</v>
      </c>
      <c r="O17" s="178">
        <v>99</v>
      </c>
      <c r="P17" s="88">
        <v>99</v>
      </c>
      <c r="Q17" s="168">
        <f>P17/O17</f>
        <v>1</v>
      </c>
    </row>
    <row r="18" spans="8:17" ht="11.25">
      <c r="H18" s="168"/>
      <c r="I18" s="91" t="s">
        <v>564</v>
      </c>
      <c r="N18" s="178">
        <v>7</v>
      </c>
      <c r="O18" s="178">
        <v>7</v>
      </c>
      <c r="P18" s="88">
        <v>7</v>
      </c>
      <c r="Q18" s="168">
        <f>P18/O18</f>
        <v>1</v>
      </c>
    </row>
    <row r="19" spans="8:17" ht="11.25">
      <c r="H19" s="168"/>
      <c r="I19" s="93" t="s">
        <v>59</v>
      </c>
      <c r="K19" s="99"/>
      <c r="L19" s="99">
        <f>SUM(L16:L18)</f>
        <v>0</v>
      </c>
      <c r="M19" s="99">
        <f>SUM(M16:M18)</f>
        <v>0</v>
      </c>
      <c r="N19" s="160">
        <f>SUM(N16:N18)</f>
        <v>69</v>
      </c>
      <c r="O19" s="160">
        <f>SUM(O16:O18)</f>
        <v>154</v>
      </c>
      <c r="P19" s="99">
        <f>SUM(P16:P18)</f>
        <v>154</v>
      </c>
      <c r="Q19" s="170">
        <f>P19/O19</f>
        <v>1</v>
      </c>
    </row>
    <row r="20" spans="8:17" ht="11.25">
      <c r="H20" s="168"/>
      <c r="I20" s="91"/>
      <c r="Q20" s="168"/>
    </row>
    <row r="21" spans="8:17" ht="11.25">
      <c r="H21" s="168"/>
      <c r="I21" s="95" t="s">
        <v>60</v>
      </c>
      <c r="L21" s="89">
        <f>SUM(L10+L14+L19)</f>
        <v>0</v>
      </c>
      <c r="M21" s="89">
        <f>SUM(M10+M14+M19)</f>
        <v>0</v>
      </c>
      <c r="N21" s="159">
        <f>SUM(N10+N14+N19)</f>
        <v>647</v>
      </c>
      <c r="O21" s="159">
        <f>SUM(O10+O14+O19)</f>
        <v>531</v>
      </c>
      <c r="P21" s="89">
        <f>SUM(P10+P14+P19)</f>
        <v>530</v>
      </c>
      <c r="Q21" s="169">
        <f>P21/O21</f>
        <v>0.9981167608286252</v>
      </c>
    </row>
    <row r="22" spans="1:17" ht="11.25">
      <c r="A22" s="89" t="s">
        <v>219</v>
      </c>
      <c r="B22" s="90">
        <f aca="true" t="shared" si="2" ref="B22:G22">B3+B5</f>
        <v>0</v>
      </c>
      <c r="C22" s="90">
        <f t="shared" si="2"/>
        <v>0</v>
      </c>
      <c r="D22" s="90">
        <f t="shared" si="2"/>
        <v>0</v>
      </c>
      <c r="E22" s="90">
        <f t="shared" si="2"/>
        <v>951</v>
      </c>
      <c r="F22" s="90">
        <f t="shared" si="2"/>
        <v>893</v>
      </c>
      <c r="G22" s="90">
        <f t="shared" si="2"/>
        <v>878</v>
      </c>
      <c r="H22" s="169">
        <f>G22/F22</f>
        <v>0.9832026875699889</v>
      </c>
      <c r="I22" s="91"/>
      <c r="Q22" s="168"/>
    </row>
    <row r="23" spans="9:17" ht="11.25">
      <c r="I23" s="95" t="s">
        <v>565</v>
      </c>
      <c r="L23" s="90">
        <f>SUM(L3+L6+L21)</f>
        <v>0</v>
      </c>
      <c r="M23" s="90">
        <f>SUM(M3+M6+M21)</f>
        <v>0</v>
      </c>
      <c r="N23" s="165">
        <f>SUM(N3+N6+N21)</f>
        <v>951</v>
      </c>
      <c r="O23" s="165">
        <f>SUM(O3+O6+O21)</f>
        <v>893</v>
      </c>
      <c r="P23" s="90">
        <f>SUM(P3+P6+P21)</f>
        <v>878</v>
      </c>
      <c r="Q23" s="169">
        <f>P23/O23</f>
        <v>0.9832026875699889</v>
      </c>
    </row>
  </sheetData>
  <mergeCells count="1">
    <mergeCell ref="I1:J1"/>
  </mergeCells>
  <printOptions/>
  <pageMargins left="0.4" right="0.19" top="1" bottom="1" header="0.5" footer="0.5"/>
  <pageSetup horizontalDpi="300" verticalDpi="300" orientation="landscape" paperSize="9" scale="86" r:id="rId1"/>
  <headerFooter alignWithMargins="0">
    <oddHeader>&amp;C&amp;"Arial,Félkövér"751186 Önkormányzati képviselőválasztás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dolgozo</cp:lastModifiedBy>
  <cp:lastPrinted>2007-04-03T13:12:57Z</cp:lastPrinted>
  <dcterms:created xsi:type="dcterms:W3CDTF">2006-01-18T09:48:12Z</dcterms:created>
  <dcterms:modified xsi:type="dcterms:W3CDTF">2007-04-12T08:48:25Z</dcterms:modified>
  <cp:category/>
  <cp:version/>
  <cp:contentType/>
  <cp:contentStatus/>
</cp:coreProperties>
</file>